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Q36" i="1"/>
  <c r="H36"/>
  <c r="O51"/>
  <c r="Q51"/>
  <c r="K51"/>
  <c r="K11"/>
  <c r="J11"/>
  <c r="M11"/>
  <c r="M24"/>
  <c r="C24"/>
  <c r="K36"/>
  <c r="K34"/>
  <c r="J34"/>
  <c r="K12"/>
  <c r="I11"/>
  <c r="H11"/>
  <c r="G11"/>
  <c r="K25"/>
  <c r="K10"/>
  <c r="I34"/>
  <c r="H34"/>
  <c r="C34"/>
  <c r="E34"/>
  <c r="D34"/>
  <c r="Q23"/>
  <c r="Q6"/>
  <c r="M12"/>
  <c r="M8"/>
  <c r="M7"/>
  <c r="M6"/>
  <c r="J51"/>
  <c r="K50"/>
  <c r="K45"/>
  <c r="K35"/>
  <c r="K13"/>
  <c r="I12"/>
  <c r="J12"/>
  <c r="H12"/>
  <c r="G12"/>
  <c r="Q8"/>
  <c r="K8"/>
  <c r="Q7"/>
  <c r="K7"/>
  <c r="G7"/>
  <c r="K6"/>
  <c r="G6"/>
  <c r="C6"/>
  <c r="K9"/>
  <c r="K14"/>
  <c r="K15"/>
  <c r="K16"/>
  <c r="K17"/>
  <c r="K18"/>
  <c r="K19"/>
  <c r="K20"/>
  <c r="K21"/>
  <c r="K22"/>
  <c r="K23"/>
  <c r="K24"/>
  <c r="K26"/>
  <c r="K27"/>
  <c r="K28"/>
  <c r="K29"/>
  <c r="K30"/>
  <c r="K31"/>
  <c r="K32"/>
  <c r="K33"/>
  <c r="K37"/>
  <c r="K38"/>
  <c r="K39"/>
  <c r="K40"/>
  <c r="K41"/>
  <c r="K42"/>
  <c r="K43"/>
  <c r="K44"/>
  <c r="K46"/>
  <c r="K47"/>
  <c r="K48"/>
  <c r="K49"/>
  <c r="I51"/>
  <c r="G51"/>
  <c r="C51"/>
  <c r="M9"/>
  <c r="H51"/>
  <c r="F51"/>
  <c r="E51"/>
  <c r="D51"/>
  <c r="Q9"/>
  <c r="Q10"/>
  <c r="Q11"/>
  <c r="Q12"/>
  <c r="Q13"/>
  <c r="Q14"/>
  <c r="Q15"/>
  <c r="Q16"/>
  <c r="Q17"/>
  <c r="Q18"/>
  <c r="Q19"/>
  <c r="Q20"/>
  <c r="Q21"/>
  <c r="Q22"/>
  <c r="Q24"/>
  <c r="Q25"/>
  <c r="Q26"/>
  <c r="Q27"/>
  <c r="Q28"/>
  <c r="Q29"/>
  <c r="Q30"/>
  <c r="Q31"/>
  <c r="Q32"/>
  <c r="Q33"/>
  <c r="Q34"/>
  <c r="Q35"/>
  <c r="Q37"/>
  <c r="Q38"/>
  <c r="Q39"/>
  <c r="Q40"/>
  <c r="Q41"/>
  <c r="Q42"/>
  <c r="Q43"/>
  <c r="Q44"/>
  <c r="Q45"/>
  <c r="Q46"/>
  <c r="Q47"/>
  <c r="Q48"/>
  <c r="Q49"/>
  <c r="Q50"/>
  <c r="M10"/>
  <c r="M13"/>
  <c r="M14"/>
  <c r="M15"/>
  <c r="M16"/>
  <c r="M17"/>
  <c r="M18"/>
  <c r="M19"/>
  <c r="M20"/>
  <c r="M21"/>
  <c r="M22"/>
  <c r="M23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5"/>
  <c r="I36"/>
  <c r="I37"/>
  <c r="I38"/>
  <c r="I39"/>
  <c r="I40"/>
  <c r="I41"/>
  <c r="I42"/>
  <c r="I43"/>
  <c r="I44"/>
  <c r="I45"/>
  <c r="I46"/>
  <c r="I47"/>
  <c r="I48"/>
  <c r="I49"/>
  <c r="I50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5"/>
  <c r="H37"/>
  <c r="H38"/>
  <c r="H39"/>
  <c r="H40"/>
  <c r="H41"/>
  <c r="H42"/>
  <c r="H43"/>
  <c r="H44"/>
  <c r="H45"/>
  <c r="H46"/>
  <c r="H47"/>
  <c r="H48"/>
  <c r="H49"/>
  <c r="H50"/>
  <c r="G8"/>
  <c r="G9"/>
  <c r="G10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C50"/>
  <c r="C49"/>
  <c r="C48"/>
  <c r="C47"/>
  <c r="C46"/>
  <c r="D45"/>
  <c r="C45"/>
  <c r="C44"/>
  <c r="C43"/>
  <c r="C42"/>
  <c r="D41"/>
  <c r="C41"/>
  <c r="E40"/>
  <c r="D40"/>
  <c r="C40"/>
  <c r="C39"/>
  <c r="C38"/>
  <c r="C37"/>
  <c r="C36"/>
  <c r="D35"/>
  <c r="C35"/>
  <c r="C33"/>
  <c r="C32"/>
  <c r="C31"/>
  <c r="C30"/>
  <c r="C29"/>
  <c r="C28"/>
  <c r="C27"/>
  <c r="C26"/>
  <c r="C25"/>
  <c r="E24"/>
  <c r="D24"/>
  <c r="C23"/>
  <c r="C22"/>
  <c r="C21"/>
  <c r="C20"/>
  <c r="C19"/>
  <c r="C18"/>
  <c r="C17"/>
  <c r="E16"/>
  <c r="D16"/>
  <c r="C16"/>
  <c r="E12"/>
  <c r="E11"/>
  <c r="D12"/>
  <c r="D11"/>
  <c r="C15"/>
  <c r="C14"/>
  <c r="C13"/>
  <c r="C12"/>
  <c r="C11"/>
  <c r="C10"/>
  <c r="C9"/>
  <c r="C8"/>
  <c r="C7"/>
  <c r="M51" l="1"/>
</calcChain>
</file>

<file path=xl/sharedStrings.xml><?xml version="1.0" encoding="utf-8"?>
<sst xmlns="http://schemas.openxmlformats.org/spreadsheetml/2006/main" count="63" uniqueCount="63">
  <si>
    <t>क्र.सं.</t>
  </si>
  <si>
    <t>बिधालयको नाम</t>
  </si>
  <si>
    <t>कालिका आ.वि. बे.रो.५</t>
  </si>
  <si>
    <t>जनगाउँ आ.वि. बे.रो.-५</t>
  </si>
  <si>
    <t>बसन्त आ.वि.बे.रो.-५</t>
  </si>
  <si>
    <t>l;Wbafu]Zj/L cf=lj=a]=/f]=–%</t>
  </si>
  <si>
    <t>जनचेतना आ.वि.बे.रो.-५</t>
  </si>
  <si>
    <t>चन्द्रोदय मा.वि.बिशालटार,बे.रो.५</t>
  </si>
  <si>
    <t>चन्द्रोदय मा.वि.बेनीघाट,बे.रो.५</t>
  </si>
  <si>
    <t>l;WbsfnL cf=lj=a]=/f]=–^</t>
  </si>
  <si>
    <t>धुषा आ.वि.बे.रो.-६</t>
  </si>
  <si>
    <t>नवप्रतिभा आ.वि.बे.रो.६</t>
  </si>
  <si>
    <t>पंचकन्या मा.वि.बे.रो.-६</t>
  </si>
  <si>
    <t>बोमराङ आ.वि.बे.रो.-६</t>
  </si>
  <si>
    <t>महाकाली आ.वि.बे.रो-६ ग्राँसीवास</t>
  </si>
  <si>
    <t>आदर्श आ.वि.बे.रो.-७</t>
  </si>
  <si>
    <t>जम्मा</t>
  </si>
  <si>
    <t>a'lWbljsf; cf=lj= a]=/f]–&amp;</t>
  </si>
  <si>
    <t>भंगेरी आ.वि.बे.रो.-७</t>
  </si>
  <si>
    <t>झगरेडाँडा आ.वि.बे.रो.-७</t>
  </si>
  <si>
    <t>कालिका मा.वि.बे.रो.-८</t>
  </si>
  <si>
    <t>सुर्योदय आ.वि.बे.रो.-८</t>
  </si>
  <si>
    <t>जनप्रभात आ.वि.बे.रो.-८</t>
  </si>
  <si>
    <t>गोठिभंज्याङ आ.वि.बे.रो.-८</t>
  </si>
  <si>
    <t>जलदेवी आ.वि.बे.रो.-८</t>
  </si>
  <si>
    <t>जलकन्या आ.वि.बे.रो.८,याखाङ</t>
  </si>
  <si>
    <t>चित्रकालिका आ.वि.बे.रो.८</t>
  </si>
  <si>
    <t>पंचकन्या आ.वि.बे.रो.-९</t>
  </si>
  <si>
    <t>पिपलडाँडा आ.वि.बे.रो.-९</t>
  </si>
  <si>
    <t>महाकाली आ.वि.बे.रो-९</t>
  </si>
  <si>
    <t>शंखादेवी मा.वि.बे.रो.-९</t>
  </si>
  <si>
    <t>वितेश आ.वि.बे.रो.-९</t>
  </si>
  <si>
    <t>वालकण्ठ आ.वि.बे.रो-९</t>
  </si>
  <si>
    <t>पंचायत आ.वि.बे.रो-९</t>
  </si>
  <si>
    <t>जनज्योती आ.वि.बे.रो-९</t>
  </si>
  <si>
    <t>रोवाङ आ.वि.बे.रो-९,रोवाङ</t>
  </si>
  <si>
    <t>राष्ट्रिय मा.वि.बे.रो.-१०</t>
  </si>
  <si>
    <t>गोइराङ आ.वि.बे.रो.-१०</t>
  </si>
  <si>
    <t>जलकन्या आ.वि.बे.रो.१०</t>
  </si>
  <si>
    <t>राष्ट्रिय आ.वि.बे.रो.-१०</t>
  </si>
  <si>
    <t>राष्ट्रिय आ.वि.बे.रो.-१० जवाङ</t>
  </si>
  <si>
    <t>चित्रकला आ.वि.बे.रो.-१०</t>
  </si>
  <si>
    <t>कोस्राङ आ.वि.बे.रो.-१०</t>
  </si>
  <si>
    <t>मालिका आ.वि.बे.रो.-१०</t>
  </si>
  <si>
    <t>पदमचौर आ.वि.बे.रो.-१०</t>
  </si>
  <si>
    <t>जोगीमारा आ.वि.बे.रो.-१०</t>
  </si>
  <si>
    <t xml:space="preserve">                           विधार्थी विवरण-२०७४</t>
  </si>
  <si>
    <t>जम्मा रकम</t>
  </si>
  <si>
    <t>8'ª\s'8fF8f cf=lj=a]=/f]–१०</t>
  </si>
  <si>
    <r>
      <rPr>
        <sz val="10"/>
        <color theme="1"/>
        <rFont val="Preeti"/>
      </rPr>
      <t xml:space="preserve">jfujR5nf </t>
    </r>
    <r>
      <rPr>
        <sz val="10"/>
        <color theme="1"/>
        <rFont val="Calibri"/>
        <family val="2"/>
        <scheme val="minor"/>
      </rPr>
      <t>आ.बे.रो.-७</t>
    </r>
  </si>
  <si>
    <t>बिधार्थी संख्या</t>
  </si>
  <si>
    <t>वुक कर्नर</t>
  </si>
  <si>
    <t>जम्मा बिधार्थी संख्या</t>
  </si>
  <si>
    <t>कक्षा- १ को बिधार्थी संख्या</t>
  </si>
  <si>
    <t>कक्षा १-५</t>
  </si>
  <si>
    <t>कक्षा ६-८</t>
  </si>
  <si>
    <t>कक्षा ९-१०</t>
  </si>
  <si>
    <t>कक्षा ११-१२</t>
  </si>
  <si>
    <t>कक्षा १-५ (दर १५०)</t>
  </si>
  <si>
    <t>कक्षा ६-८ (दर २००)</t>
  </si>
  <si>
    <t>कक्षा ९-१० (दर २००)</t>
  </si>
  <si>
    <t>कक्षा ११-१२ (दर २००)</t>
  </si>
  <si>
    <t>जम्मा रकम (दर १००)</t>
  </si>
</sst>
</file>

<file path=xl/styles.xml><?xml version="1.0" encoding="utf-8"?>
<styleSheet xmlns="http://schemas.openxmlformats.org/spreadsheetml/2006/main">
  <numFmts count="1">
    <numFmt numFmtId="164" formatCode="[$-4000439]0"/>
  </numFmts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Mangal"/>
      <family val="1"/>
    </font>
    <font>
      <sz val="10"/>
      <color theme="1"/>
      <name val="Preeti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/>
    <xf numFmtId="0" fontId="1" fillId="0" borderId="0" xfId="0" applyFont="1" applyBorder="1" applyAlignment="1">
      <alignment vertical="center" wrapText="1"/>
    </xf>
    <xf numFmtId="0" fontId="1" fillId="0" borderId="0" xfId="0" applyFont="1" applyBorder="1"/>
    <xf numFmtId="164" fontId="1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/>
    <xf numFmtId="0" fontId="4" fillId="0" borderId="0" xfId="0" applyFont="1" applyAlignment="1">
      <alignment vertical="center"/>
    </xf>
    <xf numFmtId="0" fontId="4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/>
    <xf numFmtId="164" fontId="2" fillId="0" borderId="1" xfId="0" applyNumberFormat="1" applyFont="1" applyBorder="1"/>
    <xf numFmtId="0" fontId="3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42"/>
  <sheetViews>
    <sheetView tabSelected="1" topLeftCell="A31" zoomScale="98" zoomScaleNormal="98" workbookViewId="0">
      <selection activeCell="Q37" sqref="Q37:R37"/>
    </sheetView>
  </sheetViews>
  <sheetFormatPr defaultRowHeight="50.1" customHeight="1"/>
  <cols>
    <col min="1" max="1" width="2.7109375" customWidth="1"/>
    <col min="2" max="2" width="9.5703125" customWidth="1"/>
    <col min="3" max="3" width="8.85546875" customWidth="1"/>
    <col min="4" max="4" width="9.140625" customWidth="1"/>
    <col min="5" max="5" width="10.140625" customWidth="1"/>
    <col min="6" max="6" width="11.28515625" customWidth="1"/>
    <col min="7" max="7" width="7.7109375" customWidth="1"/>
    <col min="8" max="8" width="8.28515625" customWidth="1"/>
    <col min="9" max="9" width="8.7109375" customWidth="1"/>
    <col min="10" max="10" width="10.140625" customWidth="1"/>
    <col min="11" max="11" width="3.85546875" customWidth="1"/>
    <col min="12" max="12" width="7.140625" customWidth="1"/>
    <col min="13" max="13" width="3.85546875" customWidth="1"/>
    <col min="14" max="14" width="7" customWidth="1"/>
    <col min="15" max="15" width="3.85546875" customWidth="1"/>
    <col min="16" max="16" width="6.85546875" customWidth="1"/>
    <col min="17" max="17" width="3.85546875" customWidth="1"/>
    <col min="18" max="18" width="7.85546875" customWidth="1"/>
    <col min="19" max="19" width="4.7109375" customWidth="1"/>
    <col min="20" max="20" width="7" customWidth="1"/>
    <col min="21" max="21" width="7.85546875" customWidth="1"/>
    <col min="22" max="22" width="6.85546875" customWidth="1"/>
    <col min="23" max="24" width="9.140625" hidden="1" customWidth="1"/>
    <col min="27" max="27" width="6.42578125" customWidth="1"/>
  </cols>
  <sheetData>
    <row r="1" spans="1:21" ht="22.5" customHeight="1">
      <c r="E1" s="21"/>
      <c r="F1" s="21"/>
      <c r="G1" s="21"/>
      <c r="H1" s="21"/>
      <c r="I1" s="21"/>
      <c r="J1" s="21"/>
    </row>
    <row r="2" spans="1:21" s="7" customFormat="1" ht="21">
      <c r="A2" s="6" t="s">
        <v>46</v>
      </c>
      <c r="B2" s="6"/>
      <c r="C2" s="6"/>
      <c r="D2" s="6"/>
      <c r="E2" s="6"/>
      <c r="F2" s="6"/>
      <c r="G2" s="6"/>
      <c r="H2" s="6"/>
      <c r="I2" s="6"/>
      <c r="J2" s="6"/>
    </row>
    <row r="3" spans="1:21" ht="15"/>
    <row r="4" spans="1:21" ht="50.1" customHeight="1">
      <c r="A4" s="17" t="s">
        <v>0</v>
      </c>
      <c r="B4" s="17" t="s">
        <v>1</v>
      </c>
      <c r="C4" s="17" t="s">
        <v>50</v>
      </c>
      <c r="D4" s="17"/>
      <c r="E4" s="17"/>
      <c r="F4" s="17"/>
      <c r="G4" s="17" t="s">
        <v>51</v>
      </c>
      <c r="H4" s="17"/>
      <c r="I4" s="17"/>
      <c r="J4" s="17"/>
      <c r="K4" s="17" t="s">
        <v>47</v>
      </c>
      <c r="L4" s="17"/>
      <c r="M4" s="17" t="s">
        <v>52</v>
      </c>
      <c r="N4" s="17"/>
      <c r="O4" s="17" t="s">
        <v>53</v>
      </c>
      <c r="P4" s="17"/>
      <c r="Q4" s="17" t="s">
        <v>62</v>
      </c>
      <c r="R4" s="17"/>
      <c r="S4" s="22"/>
      <c r="T4" s="22"/>
      <c r="U4" s="2"/>
    </row>
    <row r="5" spans="1:21" ht="50.1" customHeight="1">
      <c r="A5" s="17"/>
      <c r="B5" s="17"/>
      <c r="C5" s="8" t="s">
        <v>58</v>
      </c>
      <c r="D5" s="8" t="s">
        <v>59</v>
      </c>
      <c r="E5" s="8" t="s">
        <v>60</v>
      </c>
      <c r="F5" s="8" t="s">
        <v>61</v>
      </c>
      <c r="G5" s="8" t="s">
        <v>54</v>
      </c>
      <c r="H5" s="8" t="s">
        <v>55</v>
      </c>
      <c r="I5" s="8" t="s">
        <v>56</v>
      </c>
      <c r="J5" s="8" t="s">
        <v>57</v>
      </c>
      <c r="K5" s="17"/>
      <c r="L5" s="17"/>
      <c r="M5" s="17"/>
      <c r="N5" s="17"/>
      <c r="O5" s="17"/>
      <c r="P5" s="17"/>
      <c r="Q5" s="17"/>
      <c r="R5" s="17"/>
      <c r="S5" s="4"/>
      <c r="T5" s="4"/>
      <c r="U5" s="3"/>
    </row>
    <row r="6" spans="1:21" ht="50.1" customHeight="1">
      <c r="A6" s="9">
        <v>1</v>
      </c>
      <c r="B6" s="10" t="s">
        <v>2</v>
      </c>
      <c r="C6" s="11">
        <f>17+5+5+12+13</f>
        <v>52</v>
      </c>
      <c r="D6" s="11"/>
      <c r="E6" s="11"/>
      <c r="F6" s="11"/>
      <c r="G6" s="11">
        <f>C6*150</f>
        <v>7800</v>
      </c>
      <c r="H6" s="11"/>
      <c r="I6" s="11"/>
      <c r="J6" s="11"/>
      <c r="K6" s="18">
        <f>G6+H6+I6+J6</f>
        <v>7800</v>
      </c>
      <c r="L6" s="18"/>
      <c r="M6" s="18">
        <f>C6+D6+E6+F6</f>
        <v>52</v>
      </c>
      <c r="N6" s="18"/>
      <c r="O6" s="18">
        <v>17</v>
      </c>
      <c r="P6" s="18"/>
      <c r="Q6" s="18">
        <f>O6*100</f>
        <v>1700</v>
      </c>
      <c r="R6" s="18"/>
      <c r="S6" s="5"/>
      <c r="T6" s="5"/>
      <c r="U6" s="5"/>
    </row>
    <row r="7" spans="1:21" ht="50.1" customHeight="1">
      <c r="A7" s="9">
        <v>2</v>
      </c>
      <c r="B7" s="10" t="s">
        <v>3</v>
      </c>
      <c r="C7" s="11">
        <f>9+7+8+8+8</f>
        <v>40</v>
      </c>
      <c r="D7" s="11"/>
      <c r="E7" s="11"/>
      <c r="F7" s="12"/>
      <c r="G7" s="11">
        <f>C7*150</f>
        <v>6000</v>
      </c>
      <c r="H7" s="11"/>
      <c r="I7" s="11"/>
      <c r="J7" s="11"/>
      <c r="K7" s="18">
        <f>G7+H7+I7+J7</f>
        <v>6000</v>
      </c>
      <c r="L7" s="18"/>
      <c r="M7" s="18">
        <f>C7+D7+E7+F7</f>
        <v>40</v>
      </c>
      <c r="N7" s="18"/>
      <c r="O7" s="18">
        <v>9</v>
      </c>
      <c r="P7" s="18"/>
      <c r="Q7" s="18">
        <f>O7*100</f>
        <v>900</v>
      </c>
      <c r="R7" s="18"/>
      <c r="S7" s="5"/>
      <c r="T7" s="5"/>
      <c r="U7" s="5"/>
    </row>
    <row r="8" spans="1:21" ht="50.1" customHeight="1">
      <c r="A8" s="9">
        <v>3</v>
      </c>
      <c r="B8" s="10" t="s">
        <v>4</v>
      </c>
      <c r="C8" s="11">
        <f>9+6+5</f>
        <v>20</v>
      </c>
      <c r="D8" s="11"/>
      <c r="E8" s="11"/>
      <c r="F8" s="11"/>
      <c r="G8" s="11">
        <f t="shared" ref="G8:G50" si="0">C8*150</f>
        <v>3000</v>
      </c>
      <c r="H8" s="11"/>
      <c r="I8" s="11"/>
      <c r="J8" s="11"/>
      <c r="K8" s="18">
        <f>G8+H8+I8+J8</f>
        <v>3000</v>
      </c>
      <c r="L8" s="18"/>
      <c r="M8" s="18">
        <f>C8+D8+E8+F8</f>
        <v>20</v>
      </c>
      <c r="N8" s="18"/>
      <c r="O8" s="18">
        <v>9</v>
      </c>
      <c r="P8" s="18"/>
      <c r="Q8" s="18">
        <f>O8*100</f>
        <v>900</v>
      </c>
      <c r="R8" s="18"/>
      <c r="S8" s="5"/>
      <c r="T8" s="5"/>
      <c r="U8" s="5"/>
    </row>
    <row r="9" spans="1:21" ht="50.1" customHeight="1">
      <c r="A9" s="9">
        <v>4</v>
      </c>
      <c r="B9" s="13" t="s">
        <v>5</v>
      </c>
      <c r="C9" s="11">
        <f>4+3+2</f>
        <v>9</v>
      </c>
      <c r="D9" s="11"/>
      <c r="E9" s="11"/>
      <c r="F9" s="11"/>
      <c r="G9" s="11">
        <f t="shared" si="0"/>
        <v>1350</v>
      </c>
      <c r="H9" s="11"/>
      <c r="I9" s="11"/>
      <c r="J9" s="11"/>
      <c r="K9" s="19">
        <f t="shared" ref="K9:K49" si="1">G9+H9+I9+J9</f>
        <v>1350</v>
      </c>
      <c r="L9" s="20"/>
      <c r="M9" s="18">
        <f>C9+D9+E9+F9</f>
        <v>9</v>
      </c>
      <c r="N9" s="18"/>
      <c r="O9" s="18">
        <v>4</v>
      </c>
      <c r="P9" s="18"/>
      <c r="Q9" s="18">
        <f t="shared" ref="Q9:Q50" si="2">O9*100</f>
        <v>400</v>
      </c>
      <c r="R9" s="18"/>
      <c r="S9" s="5"/>
      <c r="T9" s="5"/>
      <c r="U9" s="5"/>
    </row>
    <row r="10" spans="1:21" ht="50.1" customHeight="1">
      <c r="A10" s="9">
        <v>5</v>
      </c>
      <c r="B10" s="10" t="s">
        <v>6</v>
      </c>
      <c r="C10" s="11">
        <f>11+7+5</f>
        <v>23</v>
      </c>
      <c r="D10" s="11"/>
      <c r="E10" s="11"/>
      <c r="F10" s="11"/>
      <c r="G10" s="11">
        <f t="shared" si="0"/>
        <v>3450</v>
      </c>
      <c r="H10" s="11"/>
      <c r="I10" s="11"/>
      <c r="J10" s="11"/>
      <c r="K10" s="19">
        <f>G10+H10+I10+J10</f>
        <v>3450</v>
      </c>
      <c r="L10" s="20"/>
      <c r="M10" s="18">
        <f t="shared" ref="M10:M50" si="3">C10+D10+E10+F10</f>
        <v>23</v>
      </c>
      <c r="N10" s="18"/>
      <c r="O10" s="18">
        <v>11</v>
      </c>
      <c r="P10" s="18"/>
      <c r="Q10" s="18">
        <f t="shared" si="2"/>
        <v>1100</v>
      </c>
      <c r="R10" s="18"/>
      <c r="S10" s="5"/>
      <c r="T10" s="5"/>
      <c r="U10" s="5"/>
    </row>
    <row r="11" spans="1:21" ht="50.1" customHeight="1">
      <c r="A11" s="9">
        <v>6</v>
      </c>
      <c r="B11" s="10" t="s">
        <v>7</v>
      </c>
      <c r="C11" s="11">
        <f>6+4+9+5+8</f>
        <v>32</v>
      </c>
      <c r="D11" s="11">
        <f>68+49+60</f>
        <v>177</v>
      </c>
      <c r="E11" s="11">
        <f>58+40</f>
        <v>98</v>
      </c>
      <c r="F11" s="11">
        <v>208</v>
      </c>
      <c r="G11" s="11">
        <f>C11*150</f>
        <v>4800</v>
      </c>
      <c r="H11" s="11">
        <f>D11*200</f>
        <v>35400</v>
      </c>
      <c r="I11" s="11">
        <f>E11*200</f>
        <v>19600</v>
      </c>
      <c r="J11" s="11">
        <f>F11*250</f>
        <v>52000</v>
      </c>
      <c r="K11" s="19">
        <f>G11+H11+I11+J11</f>
        <v>111800</v>
      </c>
      <c r="L11" s="20"/>
      <c r="M11" s="18">
        <f>C11+D11+E11+F11</f>
        <v>515</v>
      </c>
      <c r="N11" s="18"/>
      <c r="O11" s="18">
        <v>6</v>
      </c>
      <c r="P11" s="18"/>
      <c r="Q11" s="18">
        <f t="shared" si="2"/>
        <v>600</v>
      </c>
      <c r="R11" s="18"/>
      <c r="S11" s="5"/>
      <c r="T11" s="5"/>
      <c r="U11" s="5"/>
    </row>
    <row r="12" spans="1:21" ht="50.1" customHeight="1">
      <c r="A12" s="9">
        <v>7</v>
      </c>
      <c r="B12" s="10" t="s">
        <v>8</v>
      </c>
      <c r="C12" s="11">
        <f>9+11+15+15+19</f>
        <v>69</v>
      </c>
      <c r="D12" s="11">
        <f>32+34+37</f>
        <v>103</v>
      </c>
      <c r="E12" s="11">
        <f>33+41</f>
        <v>74</v>
      </c>
      <c r="F12" s="11"/>
      <c r="G12" s="11">
        <f>C12*150</f>
        <v>10350</v>
      </c>
      <c r="H12" s="11">
        <f>D12*200</f>
        <v>20600</v>
      </c>
      <c r="I12" s="11">
        <f>E12*200</f>
        <v>14800</v>
      </c>
      <c r="J12" s="11">
        <f>F12*250</f>
        <v>0</v>
      </c>
      <c r="K12" s="19">
        <f>G12+H12+I12+J12</f>
        <v>45750</v>
      </c>
      <c r="L12" s="20"/>
      <c r="M12" s="18">
        <f>C12+D12+E12+F12</f>
        <v>246</v>
      </c>
      <c r="N12" s="18"/>
      <c r="O12" s="18">
        <v>9</v>
      </c>
      <c r="P12" s="18"/>
      <c r="Q12" s="18">
        <f t="shared" si="2"/>
        <v>900</v>
      </c>
      <c r="R12" s="18"/>
      <c r="S12" s="5"/>
      <c r="T12" s="5"/>
      <c r="U12" s="5"/>
    </row>
    <row r="13" spans="1:21" ht="50.1" customHeight="1">
      <c r="A13" s="9">
        <v>8</v>
      </c>
      <c r="B13" s="13" t="s">
        <v>9</v>
      </c>
      <c r="C13" s="11">
        <f>28+23+27</f>
        <v>78</v>
      </c>
      <c r="D13" s="11"/>
      <c r="E13" s="11"/>
      <c r="F13" s="11"/>
      <c r="G13" s="11">
        <f t="shared" si="0"/>
        <v>11700</v>
      </c>
      <c r="H13" s="11">
        <f t="shared" ref="H13:H50" si="4">D13*200</f>
        <v>0</v>
      </c>
      <c r="I13" s="11">
        <f t="shared" ref="I13:I50" si="5">E13*200</f>
        <v>0</v>
      </c>
      <c r="J13" s="11"/>
      <c r="K13" s="19">
        <f>G13+H13+I13+J13</f>
        <v>11700</v>
      </c>
      <c r="L13" s="20"/>
      <c r="M13" s="18">
        <f t="shared" si="3"/>
        <v>78</v>
      </c>
      <c r="N13" s="18"/>
      <c r="O13" s="18">
        <v>28</v>
      </c>
      <c r="P13" s="18"/>
      <c r="Q13" s="18">
        <f t="shared" si="2"/>
        <v>2800</v>
      </c>
      <c r="R13" s="18"/>
      <c r="S13" s="5"/>
      <c r="T13" s="5"/>
      <c r="U13" s="5"/>
    </row>
    <row r="14" spans="1:21" ht="50.1" customHeight="1">
      <c r="A14" s="9">
        <v>9</v>
      </c>
      <c r="B14" s="10" t="s">
        <v>10</v>
      </c>
      <c r="C14" s="11">
        <f>17+8+4</f>
        <v>29</v>
      </c>
      <c r="D14" s="11"/>
      <c r="E14" s="11"/>
      <c r="F14" s="11"/>
      <c r="G14" s="11">
        <f t="shared" si="0"/>
        <v>4350</v>
      </c>
      <c r="H14" s="11">
        <f t="shared" si="4"/>
        <v>0</v>
      </c>
      <c r="I14" s="11">
        <f t="shared" si="5"/>
        <v>0</v>
      </c>
      <c r="J14" s="11"/>
      <c r="K14" s="19">
        <f t="shared" si="1"/>
        <v>4350</v>
      </c>
      <c r="L14" s="20"/>
      <c r="M14" s="18">
        <f t="shared" si="3"/>
        <v>29</v>
      </c>
      <c r="N14" s="18"/>
      <c r="O14" s="18">
        <v>17</v>
      </c>
      <c r="P14" s="18"/>
      <c r="Q14" s="18">
        <f t="shared" si="2"/>
        <v>1700</v>
      </c>
      <c r="R14" s="18"/>
      <c r="S14" s="5"/>
      <c r="T14" s="5"/>
      <c r="U14" s="5"/>
    </row>
    <row r="15" spans="1:21" ht="50.1" customHeight="1">
      <c r="A15" s="9">
        <v>10</v>
      </c>
      <c r="B15" s="10" t="s">
        <v>11</v>
      </c>
      <c r="C15" s="11">
        <f>24+12+8</f>
        <v>44</v>
      </c>
      <c r="D15" s="11"/>
      <c r="E15" s="11"/>
      <c r="F15" s="11"/>
      <c r="G15" s="11">
        <f t="shared" si="0"/>
        <v>6600</v>
      </c>
      <c r="H15" s="11">
        <f t="shared" si="4"/>
        <v>0</v>
      </c>
      <c r="I15" s="11">
        <f t="shared" si="5"/>
        <v>0</v>
      </c>
      <c r="J15" s="11"/>
      <c r="K15" s="18">
        <f t="shared" si="1"/>
        <v>6600</v>
      </c>
      <c r="L15" s="18"/>
      <c r="M15" s="18">
        <f t="shared" si="3"/>
        <v>44</v>
      </c>
      <c r="N15" s="18"/>
      <c r="O15" s="18">
        <v>24</v>
      </c>
      <c r="P15" s="18"/>
      <c r="Q15" s="18">
        <f t="shared" si="2"/>
        <v>2400</v>
      </c>
      <c r="R15" s="18"/>
      <c r="S15" s="5"/>
      <c r="T15" s="5"/>
      <c r="U15" s="5"/>
    </row>
    <row r="16" spans="1:21" ht="50.1" customHeight="1">
      <c r="A16" s="9">
        <v>11</v>
      </c>
      <c r="B16" s="10" t="s">
        <v>12</v>
      </c>
      <c r="C16" s="11">
        <f>8+8+15+61+32</f>
        <v>124</v>
      </c>
      <c r="D16" s="11">
        <f>28+35+34</f>
        <v>97</v>
      </c>
      <c r="E16" s="11">
        <f>24+26</f>
        <v>50</v>
      </c>
      <c r="F16" s="11"/>
      <c r="G16" s="11">
        <f t="shared" si="0"/>
        <v>18600</v>
      </c>
      <c r="H16" s="11">
        <f t="shared" si="4"/>
        <v>19400</v>
      </c>
      <c r="I16" s="11">
        <f t="shared" si="5"/>
        <v>10000</v>
      </c>
      <c r="J16" s="11"/>
      <c r="K16" s="18">
        <f t="shared" si="1"/>
        <v>48000</v>
      </c>
      <c r="L16" s="18"/>
      <c r="M16" s="18">
        <f t="shared" si="3"/>
        <v>271</v>
      </c>
      <c r="N16" s="18"/>
      <c r="O16" s="18">
        <v>8</v>
      </c>
      <c r="P16" s="18"/>
      <c r="Q16" s="18">
        <f t="shared" si="2"/>
        <v>800</v>
      </c>
      <c r="R16" s="18"/>
      <c r="S16" s="5"/>
      <c r="T16" s="5"/>
      <c r="U16" s="5"/>
    </row>
    <row r="17" spans="1:21" ht="50.1" customHeight="1">
      <c r="A17" s="9">
        <v>12</v>
      </c>
      <c r="B17" s="10" t="s">
        <v>13</v>
      </c>
      <c r="C17" s="11">
        <f>33+23+16+15</f>
        <v>87</v>
      </c>
      <c r="D17" s="11"/>
      <c r="E17" s="11"/>
      <c r="F17" s="11"/>
      <c r="G17" s="11">
        <f t="shared" si="0"/>
        <v>13050</v>
      </c>
      <c r="H17" s="11">
        <f t="shared" si="4"/>
        <v>0</v>
      </c>
      <c r="I17" s="11">
        <f t="shared" si="5"/>
        <v>0</v>
      </c>
      <c r="J17" s="11"/>
      <c r="K17" s="18">
        <f t="shared" si="1"/>
        <v>13050</v>
      </c>
      <c r="L17" s="18"/>
      <c r="M17" s="18">
        <f t="shared" si="3"/>
        <v>87</v>
      </c>
      <c r="N17" s="18"/>
      <c r="O17" s="18">
        <v>33</v>
      </c>
      <c r="P17" s="18"/>
      <c r="Q17" s="18">
        <f t="shared" si="2"/>
        <v>3300</v>
      </c>
      <c r="R17" s="18"/>
      <c r="S17" s="5"/>
      <c r="T17" s="5"/>
      <c r="U17" s="5"/>
    </row>
    <row r="18" spans="1:21" ht="50.1" customHeight="1">
      <c r="A18" s="9">
        <v>13</v>
      </c>
      <c r="B18" s="10" t="s">
        <v>14</v>
      </c>
      <c r="C18" s="11">
        <f>16+8</f>
        <v>24</v>
      </c>
      <c r="D18" s="11"/>
      <c r="E18" s="11"/>
      <c r="F18" s="11"/>
      <c r="G18" s="11">
        <f t="shared" si="0"/>
        <v>3600</v>
      </c>
      <c r="H18" s="11">
        <f t="shared" si="4"/>
        <v>0</v>
      </c>
      <c r="I18" s="11">
        <f t="shared" si="5"/>
        <v>0</v>
      </c>
      <c r="J18" s="11"/>
      <c r="K18" s="18">
        <f t="shared" si="1"/>
        <v>3600</v>
      </c>
      <c r="L18" s="18"/>
      <c r="M18" s="18">
        <f t="shared" si="3"/>
        <v>24</v>
      </c>
      <c r="N18" s="18"/>
      <c r="O18" s="18">
        <v>16</v>
      </c>
      <c r="P18" s="18"/>
      <c r="Q18" s="18">
        <f t="shared" si="2"/>
        <v>1600</v>
      </c>
      <c r="R18" s="18"/>
      <c r="S18" s="5"/>
      <c r="T18" s="5"/>
      <c r="U18" s="5"/>
    </row>
    <row r="19" spans="1:21" ht="50.1" customHeight="1">
      <c r="A19" s="9">
        <v>14</v>
      </c>
      <c r="B19" s="10" t="s">
        <v>49</v>
      </c>
      <c r="C19" s="11">
        <f>7+9+9+6</f>
        <v>31</v>
      </c>
      <c r="D19" s="11"/>
      <c r="E19" s="11"/>
      <c r="F19" s="11"/>
      <c r="G19" s="11">
        <f t="shared" si="0"/>
        <v>4650</v>
      </c>
      <c r="H19" s="11">
        <f t="shared" si="4"/>
        <v>0</v>
      </c>
      <c r="I19" s="11">
        <f t="shared" si="5"/>
        <v>0</v>
      </c>
      <c r="J19" s="11"/>
      <c r="K19" s="18">
        <f t="shared" si="1"/>
        <v>4650</v>
      </c>
      <c r="L19" s="18"/>
      <c r="M19" s="18">
        <f t="shared" si="3"/>
        <v>31</v>
      </c>
      <c r="N19" s="18"/>
      <c r="O19" s="18">
        <v>7</v>
      </c>
      <c r="P19" s="18"/>
      <c r="Q19" s="18">
        <f t="shared" si="2"/>
        <v>700</v>
      </c>
      <c r="R19" s="18"/>
      <c r="S19" s="5"/>
      <c r="T19" s="5"/>
      <c r="U19" s="5"/>
    </row>
    <row r="20" spans="1:21" ht="50.1" customHeight="1">
      <c r="A20" s="9">
        <v>15</v>
      </c>
      <c r="B20" s="10" t="s">
        <v>15</v>
      </c>
      <c r="C20" s="11">
        <f>10+11+8+12+14</f>
        <v>55</v>
      </c>
      <c r="D20" s="11"/>
      <c r="E20" s="11"/>
      <c r="F20" s="11"/>
      <c r="G20" s="11">
        <f t="shared" si="0"/>
        <v>8250</v>
      </c>
      <c r="H20" s="11">
        <f t="shared" si="4"/>
        <v>0</v>
      </c>
      <c r="I20" s="11">
        <f t="shared" si="5"/>
        <v>0</v>
      </c>
      <c r="J20" s="11"/>
      <c r="K20" s="18">
        <f t="shared" si="1"/>
        <v>8250</v>
      </c>
      <c r="L20" s="18"/>
      <c r="M20" s="18">
        <f t="shared" si="3"/>
        <v>55</v>
      </c>
      <c r="N20" s="18"/>
      <c r="O20" s="18">
        <v>10</v>
      </c>
      <c r="P20" s="18"/>
      <c r="Q20" s="18">
        <f t="shared" si="2"/>
        <v>1000</v>
      </c>
      <c r="R20" s="18"/>
      <c r="S20" s="5"/>
      <c r="T20" s="5"/>
      <c r="U20" s="5"/>
    </row>
    <row r="21" spans="1:21" ht="50.1" customHeight="1">
      <c r="A21" s="9">
        <v>16</v>
      </c>
      <c r="B21" s="13" t="s">
        <v>17</v>
      </c>
      <c r="C21" s="11">
        <f>10+8+9+18+22</f>
        <v>67</v>
      </c>
      <c r="D21" s="11"/>
      <c r="E21" s="11"/>
      <c r="F21" s="11"/>
      <c r="G21" s="11">
        <f t="shared" si="0"/>
        <v>10050</v>
      </c>
      <c r="H21" s="11">
        <f t="shared" si="4"/>
        <v>0</v>
      </c>
      <c r="I21" s="11">
        <f t="shared" si="5"/>
        <v>0</v>
      </c>
      <c r="J21" s="11"/>
      <c r="K21" s="18">
        <f t="shared" si="1"/>
        <v>10050</v>
      </c>
      <c r="L21" s="18"/>
      <c r="M21" s="18">
        <f t="shared" si="3"/>
        <v>67</v>
      </c>
      <c r="N21" s="18"/>
      <c r="O21" s="18">
        <v>10</v>
      </c>
      <c r="P21" s="18"/>
      <c r="Q21" s="18">
        <f t="shared" si="2"/>
        <v>1000</v>
      </c>
      <c r="R21" s="18"/>
      <c r="S21" s="5"/>
      <c r="T21" s="5"/>
      <c r="U21" s="5"/>
    </row>
    <row r="22" spans="1:21" ht="50.1" customHeight="1">
      <c r="A22" s="14">
        <v>17</v>
      </c>
      <c r="B22" s="10" t="s">
        <v>18</v>
      </c>
      <c r="C22" s="11">
        <f>8+11+9</f>
        <v>28</v>
      </c>
      <c r="D22" s="11"/>
      <c r="E22" s="11"/>
      <c r="F22" s="11"/>
      <c r="G22" s="11">
        <f t="shared" si="0"/>
        <v>4200</v>
      </c>
      <c r="H22" s="11">
        <f t="shared" si="4"/>
        <v>0</v>
      </c>
      <c r="I22" s="11">
        <f t="shared" si="5"/>
        <v>0</v>
      </c>
      <c r="J22" s="11"/>
      <c r="K22" s="18">
        <f t="shared" si="1"/>
        <v>4200</v>
      </c>
      <c r="L22" s="18"/>
      <c r="M22" s="18">
        <f t="shared" si="3"/>
        <v>28</v>
      </c>
      <c r="N22" s="18"/>
      <c r="O22" s="18">
        <v>8</v>
      </c>
      <c r="P22" s="18"/>
      <c r="Q22" s="18">
        <f t="shared" si="2"/>
        <v>800</v>
      </c>
      <c r="R22" s="18"/>
      <c r="S22" s="5"/>
      <c r="T22" s="5"/>
      <c r="U22" s="5"/>
    </row>
    <row r="23" spans="1:21" ht="50.1" customHeight="1">
      <c r="A23" s="14">
        <v>18</v>
      </c>
      <c r="B23" s="10" t="s">
        <v>19</v>
      </c>
      <c r="C23" s="11">
        <f>22+12+12+14+18</f>
        <v>78</v>
      </c>
      <c r="D23" s="11"/>
      <c r="E23" s="11"/>
      <c r="F23" s="11"/>
      <c r="G23" s="11">
        <f t="shared" si="0"/>
        <v>11700</v>
      </c>
      <c r="H23" s="11">
        <f t="shared" si="4"/>
        <v>0</v>
      </c>
      <c r="I23" s="11">
        <f t="shared" si="5"/>
        <v>0</v>
      </c>
      <c r="J23" s="11"/>
      <c r="K23" s="18">
        <f t="shared" si="1"/>
        <v>11700</v>
      </c>
      <c r="L23" s="18"/>
      <c r="M23" s="18">
        <f t="shared" si="3"/>
        <v>78</v>
      </c>
      <c r="N23" s="18"/>
      <c r="O23" s="18">
        <v>22</v>
      </c>
      <c r="P23" s="18"/>
      <c r="Q23" s="18">
        <f>O23*100</f>
        <v>2200</v>
      </c>
      <c r="R23" s="18"/>
      <c r="S23" s="5"/>
      <c r="T23" s="5"/>
      <c r="U23" s="5"/>
    </row>
    <row r="24" spans="1:21" ht="50.1" customHeight="1">
      <c r="A24" s="14">
        <v>19</v>
      </c>
      <c r="B24" s="10" t="s">
        <v>20</v>
      </c>
      <c r="C24" s="11">
        <f>13+8+19+33+19</f>
        <v>92</v>
      </c>
      <c r="D24" s="11">
        <f>63+57+47</f>
        <v>167</v>
      </c>
      <c r="E24" s="11">
        <f>51+40</f>
        <v>91</v>
      </c>
      <c r="F24" s="11"/>
      <c r="G24" s="11">
        <f t="shared" si="0"/>
        <v>13800</v>
      </c>
      <c r="H24" s="11">
        <f t="shared" si="4"/>
        <v>33400</v>
      </c>
      <c r="I24" s="11">
        <f t="shared" si="5"/>
        <v>18200</v>
      </c>
      <c r="J24" s="11"/>
      <c r="K24" s="18">
        <f t="shared" si="1"/>
        <v>65400</v>
      </c>
      <c r="L24" s="18"/>
      <c r="M24" s="18">
        <f>C24+D24+E24+F24</f>
        <v>350</v>
      </c>
      <c r="N24" s="18"/>
      <c r="O24" s="18">
        <v>13</v>
      </c>
      <c r="P24" s="18"/>
      <c r="Q24" s="18">
        <f t="shared" si="2"/>
        <v>1300</v>
      </c>
      <c r="R24" s="18"/>
      <c r="S24" s="5"/>
      <c r="T24" s="5"/>
      <c r="U24" s="5"/>
    </row>
    <row r="25" spans="1:21" ht="50.1" customHeight="1">
      <c r="A25" s="9">
        <v>20</v>
      </c>
      <c r="B25" s="10" t="s">
        <v>21</v>
      </c>
      <c r="C25" s="11">
        <f>13+16+11+12+16</f>
        <v>68</v>
      </c>
      <c r="D25" s="11"/>
      <c r="E25" s="11"/>
      <c r="F25" s="11"/>
      <c r="G25" s="11">
        <f t="shared" si="0"/>
        <v>10200</v>
      </c>
      <c r="H25" s="11">
        <f t="shared" si="4"/>
        <v>0</v>
      </c>
      <c r="I25" s="11">
        <f t="shared" si="5"/>
        <v>0</v>
      </c>
      <c r="J25" s="11"/>
      <c r="K25" s="19">
        <f>G25+H25+I25+J25</f>
        <v>10200</v>
      </c>
      <c r="L25" s="20"/>
      <c r="M25" s="18">
        <f t="shared" si="3"/>
        <v>68</v>
      </c>
      <c r="N25" s="18"/>
      <c r="O25" s="18">
        <v>13</v>
      </c>
      <c r="P25" s="18"/>
      <c r="Q25" s="18">
        <f t="shared" si="2"/>
        <v>1300</v>
      </c>
      <c r="R25" s="18"/>
      <c r="S25" s="5"/>
      <c r="T25" s="5"/>
      <c r="U25" s="5"/>
    </row>
    <row r="26" spans="1:21" ht="50.1" customHeight="1">
      <c r="A26" s="9">
        <v>21</v>
      </c>
      <c r="B26" s="10" t="s">
        <v>22</v>
      </c>
      <c r="C26" s="11">
        <f>11+5</f>
        <v>16</v>
      </c>
      <c r="D26" s="11"/>
      <c r="E26" s="11"/>
      <c r="F26" s="11"/>
      <c r="G26" s="11">
        <f t="shared" si="0"/>
        <v>2400</v>
      </c>
      <c r="H26" s="11">
        <f t="shared" si="4"/>
        <v>0</v>
      </c>
      <c r="I26" s="11">
        <f t="shared" si="5"/>
        <v>0</v>
      </c>
      <c r="J26" s="11"/>
      <c r="K26" s="18">
        <f t="shared" si="1"/>
        <v>2400</v>
      </c>
      <c r="L26" s="18"/>
      <c r="M26" s="18">
        <f t="shared" si="3"/>
        <v>16</v>
      </c>
      <c r="N26" s="18"/>
      <c r="O26" s="18">
        <v>11</v>
      </c>
      <c r="P26" s="18"/>
      <c r="Q26" s="18">
        <f t="shared" si="2"/>
        <v>1100</v>
      </c>
      <c r="R26" s="18"/>
      <c r="S26" s="5"/>
      <c r="T26" s="5"/>
      <c r="U26" s="5"/>
    </row>
    <row r="27" spans="1:21" ht="50.1" customHeight="1">
      <c r="A27" s="9">
        <v>22</v>
      </c>
      <c r="B27" s="10" t="s">
        <v>23</v>
      </c>
      <c r="C27" s="11">
        <f>30+30+13+28+16</f>
        <v>117</v>
      </c>
      <c r="D27" s="11"/>
      <c r="E27" s="11"/>
      <c r="F27" s="11"/>
      <c r="G27" s="11">
        <f t="shared" si="0"/>
        <v>17550</v>
      </c>
      <c r="H27" s="11">
        <f t="shared" si="4"/>
        <v>0</v>
      </c>
      <c r="I27" s="11">
        <f t="shared" si="5"/>
        <v>0</v>
      </c>
      <c r="J27" s="11"/>
      <c r="K27" s="18">
        <f t="shared" si="1"/>
        <v>17550</v>
      </c>
      <c r="L27" s="18"/>
      <c r="M27" s="18">
        <f t="shared" si="3"/>
        <v>117</v>
      </c>
      <c r="N27" s="18"/>
      <c r="O27" s="18">
        <v>30</v>
      </c>
      <c r="P27" s="18"/>
      <c r="Q27" s="18">
        <f t="shared" si="2"/>
        <v>3000</v>
      </c>
      <c r="R27" s="18"/>
      <c r="S27" s="5"/>
      <c r="T27" s="5"/>
      <c r="U27" s="5"/>
    </row>
    <row r="28" spans="1:21" ht="50.1" customHeight="1">
      <c r="A28" s="9">
        <v>23</v>
      </c>
      <c r="B28" s="10" t="s">
        <v>24</v>
      </c>
      <c r="C28" s="11">
        <f>29+28+29</f>
        <v>86</v>
      </c>
      <c r="D28" s="11"/>
      <c r="E28" s="11"/>
      <c r="F28" s="11"/>
      <c r="G28" s="11">
        <f t="shared" si="0"/>
        <v>12900</v>
      </c>
      <c r="H28" s="11">
        <f t="shared" si="4"/>
        <v>0</v>
      </c>
      <c r="I28" s="11">
        <f t="shared" si="5"/>
        <v>0</v>
      </c>
      <c r="J28" s="11"/>
      <c r="K28" s="18">
        <f t="shared" si="1"/>
        <v>12900</v>
      </c>
      <c r="L28" s="18"/>
      <c r="M28" s="18">
        <f t="shared" si="3"/>
        <v>86</v>
      </c>
      <c r="N28" s="18"/>
      <c r="O28" s="18">
        <v>29</v>
      </c>
      <c r="P28" s="18"/>
      <c r="Q28" s="18">
        <f t="shared" si="2"/>
        <v>2900</v>
      </c>
      <c r="R28" s="18"/>
      <c r="S28" s="5"/>
      <c r="T28" s="5"/>
      <c r="U28" s="5"/>
    </row>
    <row r="29" spans="1:21" ht="50.1" customHeight="1">
      <c r="A29" s="9">
        <v>24</v>
      </c>
      <c r="B29" s="10" t="s">
        <v>25</v>
      </c>
      <c r="C29" s="11">
        <f>17+13+10</f>
        <v>40</v>
      </c>
      <c r="D29" s="11"/>
      <c r="E29" s="11"/>
      <c r="F29" s="11"/>
      <c r="G29" s="11">
        <f t="shared" si="0"/>
        <v>6000</v>
      </c>
      <c r="H29" s="11">
        <f t="shared" si="4"/>
        <v>0</v>
      </c>
      <c r="I29" s="11">
        <f t="shared" si="5"/>
        <v>0</v>
      </c>
      <c r="J29" s="11"/>
      <c r="K29" s="18">
        <f t="shared" si="1"/>
        <v>6000</v>
      </c>
      <c r="L29" s="18"/>
      <c r="M29" s="18">
        <f t="shared" si="3"/>
        <v>40</v>
      </c>
      <c r="N29" s="18"/>
      <c r="O29" s="18">
        <v>17</v>
      </c>
      <c r="P29" s="18"/>
      <c r="Q29" s="18">
        <f t="shared" si="2"/>
        <v>1700</v>
      </c>
      <c r="R29" s="18"/>
      <c r="S29" s="5"/>
      <c r="T29" s="5"/>
      <c r="U29" s="5"/>
    </row>
    <row r="30" spans="1:21" ht="50.1" customHeight="1">
      <c r="A30" s="9">
        <v>25</v>
      </c>
      <c r="B30" s="10" t="s">
        <v>26</v>
      </c>
      <c r="C30" s="11">
        <f>20+14+15</f>
        <v>49</v>
      </c>
      <c r="D30" s="11"/>
      <c r="E30" s="11"/>
      <c r="F30" s="11"/>
      <c r="G30" s="11">
        <f t="shared" si="0"/>
        <v>7350</v>
      </c>
      <c r="H30" s="11">
        <f t="shared" si="4"/>
        <v>0</v>
      </c>
      <c r="I30" s="11">
        <f t="shared" si="5"/>
        <v>0</v>
      </c>
      <c r="J30" s="11"/>
      <c r="K30" s="18">
        <f t="shared" si="1"/>
        <v>7350</v>
      </c>
      <c r="L30" s="18"/>
      <c r="M30" s="18">
        <f t="shared" si="3"/>
        <v>49</v>
      </c>
      <c r="N30" s="18"/>
      <c r="O30" s="18">
        <v>20</v>
      </c>
      <c r="P30" s="18"/>
      <c r="Q30" s="18">
        <f t="shared" si="2"/>
        <v>2000</v>
      </c>
      <c r="R30" s="18"/>
      <c r="S30" s="5"/>
      <c r="T30" s="5"/>
      <c r="U30" s="5"/>
    </row>
    <row r="31" spans="1:21" ht="50.1" customHeight="1">
      <c r="A31" s="9">
        <v>26</v>
      </c>
      <c r="B31" s="10" t="s">
        <v>27</v>
      </c>
      <c r="C31" s="11">
        <f>11+15</f>
        <v>26</v>
      </c>
      <c r="D31" s="11"/>
      <c r="E31" s="11"/>
      <c r="F31" s="11"/>
      <c r="G31" s="11">
        <f t="shared" si="0"/>
        <v>3900</v>
      </c>
      <c r="H31" s="11">
        <f t="shared" si="4"/>
        <v>0</v>
      </c>
      <c r="I31" s="11">
        <f t="shared" si="5"/>
        <v>0</v>
      </c>
      <c r="J31" s="11"/>
      <c r="K31" s="18">
        <f t="shared" si="1"/>
        <v>3900</v>
      </c>
      <c r="L31" s="18"/>
      <c r="M31" s="18">
        <f t="shared" si="3"/>
        <v>26</v>
      </c>
      <c r="N31" s="18"/>
      <c r="O31" s="18">
        <v>11</v>
      </c>
      <c r="P31" s="18"/>
      <c r="Q31" s="18">
        <f t="shared" si="2"/>
        <v>1100</v>
      </c>
      <c r="R31" s="18"/>
      <c r="S31" s="5"/>
      <c r="T31" s="5"/>
      <c r="U31" s="5"/>
    </row>
    <row r="32" spans="1:21" ht="50.1" customHeight="1">
      <c r="A32" s="9">
        <v>27</v>
      </c>
      <c r="B32" s="10" t="s">
        <v>28</v>
      </c>
      <c r="C32" s="11">
        <f>16+16+9+18+9</f>
        <v>68</v>
      </c>
      <c r="D32" s="11"/>
      <c r="E32" s="11"/>
      <c r="F32" s="11"/>
      <c r="G32" s="11">
        <f t="shared" si="0"/>
        <v>10200</v>
      </c>
      <c r="H32" s="11">
        <f t="shared" si="4"/>
        <v>0</v>
      </c>
      <c r="I32" s="11">
        <f t="shared" si="5"/>
        <v>0</v>
      </c>
      <c r="J32" s="11"/>
      <c r="K32" s="18">
        <f t="shared" si="1"/>
        <v>10200</v>
      </c>
      <c r="L32" s="18"/>
      <c r="M32" s="18">
        <f t="shared" si="3"/>
        <v>68</v>
      </c>
      <c r="N32" s="18"/>
      <c r="O32" s="18">
        <v>16</v>
      </c>
      <c r="P32" s="18"/>
      <c r="Q32" s="18">
        <f t="shared" si="2"/>
        <v>1600</v>
      </c>
      <c r="R32" s="18"/>
      <c r="S32" s="5"/>
      <c r="T32" s="5"/>
      <c r="U32" s="5"/>
    </row>
    <row r="33" spans="1:21" ht="50.1" customHeight="1">
      <c r="A33" s="9">
        <v>28</v>
      </c>
      <c r="B33" s="10" t="s">
        <v>29</v>
      </c>
      <c r="C33" s="11">
        <f>11+8+9+4</f>
        <v>32</v>
      </c>
      <c r="D33" s="11"/>
      <c r="E33" s="11"/>
      <c r="F33" s="11"/>
      <c r="G33" s="11">
        <f t="shared" si="0"/>
        <v>4800</v>
      </c>
      <c r="H33" s="11">
        <f t="shared" si="4"/>
        <v>0</v>
      </c>
      <c r="I33" s="11">
        <f t="shared" si="5"/>
        <v>0</v>
      </c>
      <c r="J33" s="11"/>
      <c r="K33" s="18">
        <f t="shared" si="1"/>
        <v>4800</v>
      </c>
      <c r="L33" s="18"/>
      <c r="M33" s="18">
        <f t="shared" si="3"/>
        <v>32</v>
      </c>
      <c r="N33" s="18"/>
      <c r="O33" s="18">
        <v>11</v>
      </c>
      <c r="P33" s="18"/>
      <c r="Q33" s="18">
        <f t="shared" si="2"/>
        <v>1100</v>
      </c>
      <c r="R33" s="18"/>
      <c r="S33" s="5"/>
      <c r="T33" s="5"/>
      <c r="U33" s="5"/>
    </row>
    <row r="34" spans="1:21" ht="50.1" customHeight="1">
      <c r="A34" s="9">
        <v>29</v>
      </c>
      <c r="B34" s="10" t="s">
        <v>30</v>
      </c>
      <c r="C34" s="11">
        <f>7+6+15+7+28</f>
        <v>63</v>
      </c>
      <c r="D34" s="11">
        <f>80+53+60</f>
        <v>193</v>
      </c>
      <c r="E34" s="11">
        <f>80+59</f>
        <v>139</v>
      </c>
      <c r="F34" s="11">
        <v>114</v>
      </c>
      <c r="G34" s="11">
        <f t="shared" si="0"/>
        <v>9450</v>
      </c>
      <c r="H34" s="15">
        <f>D34*200</f>
        <v>38600</v>
      </c>
      <c r="I34" s="15">
        <f>E34*200</f>
        <v>27800</v>
      </c>
      <c r="J34" s="15">
        <f>F34*250</f>
        <v>28500</v>
      </c>
      <c r="K34" s="19">
        <f>G34+H34+I34+J34</f>
        <v>104350</v>
      </c>
      <c r="L34" s="20"/>
      <c r="M34" s="18">
        <f t="shared" si="3"/>
        <v>509</v>
      </c>
      <c r="N34" s="18"/>
      <c r="O34" s="18">
        <v>7</v>
      </c>
      <c r="P34" s="18"/>
      <c r="Q34" s="18">
        <f t="shared" si="2"/>
        <v>700</v>
      </c>
      <c r="R34" s="18"/>
      <c r="S34" s="5"/>
      <c r="T34" s="5"/>
      <c r="U34" s="5"/>
    </row>
    <row r="35" spans="1:21" ht="50.1" customHeight="1">
      <c r="A35" s="9">
        <v>30</v>
      </c>
      <c r="B35" s="10" t="s">
        <v>31</v>
      </c>
      <c r="C35" s="11">
        <f>25+10+14+15+11</f>
        <v>75</v>
      </c>
      <c r="D35" s="11">
        <f>13+8</f>
        <v>21</v>
      </c>
      <c r="E35" s="11"/>
      <c r="F35" s="11"/>
      <c r="G35" s="11">
        <f t="shared" si="0"/>
        <v>11250</v>
      </c>
      <c r="H35" s="11">
        <f t="shared" si="4"/>
        <v>4200</v>
      </c>
      <c r="I35" s="11">
        <f t="shared" si="5"/>
        <v>0</v>
      </c>
      <c r="J35" s="11"/>
      <c r="K35" s="19">
        <f>G35+H35+I35+J35</f>
        <v>15450</v>
      </c>
      <c r="L35" s="20"/>
      <c r="M35" s="18">
        <f t="shared" si="3"/>
        <v>96</v>
      </c>
      <c r="N35" s="18"/>
      <c r="O35" s="18">
        <v>25</v>
      </c>
      <c r="P35" s="18"/>
      <c r="Q35" s="18">
        <f t="shared" si="2"/>
        <v>2500</v>
      </c>
      <c r="R35" s="18"/>
      <c r="S35" s="5"/>
      <c r="T35" s="5"/>
      <c r="U35" s="5"/>
    </row>
    <row r="36" spans="1:21" ht="50.1" customHeight="1">
      <c r="A36" s="9">
        <v>31</v>
      </c>
      <c r="B36" s="10" t="s">
        <v>32</v>
      </c>
      <c r="C36" s="11">
        <f>20+9+10</f>
        <v>39</v>
      </c>
      <c r="D36" s="11"/>
      <c r="E36" s="11"/>
      <c r="F36" s="11"/>
      <c r="G36" s="11">
        <f t="shared" si="0"/>
        <v>5850</v>
      </c>
      <c r="H36" s="11">
        <f>D36*200</f>
        <v>0</v>
      </c>
      <c r="I36" s="11">
        <f t="shared" si="5"/>
        <v>0</v>
      </c>
      <c r="J36" s="11"/>
      <c r="K36" s="19">
        <f>G36+H36+I36+J36</f>
        <v>5850</v>
      </c>
      <c r="L36" s="20"/>
      <c r="M36" s="18">
        <f t="shared" si="3"/>
        <v>39</v>
      </c>
      <c r="N36" s="18"/>
      <c r="O36" s="18">
        <v>20</v>
      </c>
      <c r="P36" s="18"/>
      <c r="Q36" s="18">
        <f>O36*100</f>
        <v>2000</v>
      </c>
      <c r="R36" s="18"/>
      <c r="S36" s="5"/>
      <c r="T36" s="5"/>
      <c r="U36" s="5"/>
    </row>
    <row r="37" spans="1:21" ht="50.1" customHeight="1">
      <c r="A37" s="9">
        <v>32</v>
      </c>
      <c r="B37" s="10" t="s">
        <v>33</v>
      </c>
      <c r="C37" s="11">
        <f>4+6+7+3+8</f>
        <v>28</v>
      </c>
      <c r="D37" s="11"/>
      <c r="E37" s="11"/>
      <c r="F37" s="11"/>
      <c r="G37" s="11">
        <f t="shared" si="0"/>
        <v>4200</v>
      </c>
      <c r="H37" s="11">
        <f t="shared" si="4"/>
        <v>0</v>
      </c>
      <c r="I37" s="11">
        <f t="shared" si="5"/>
        <v>0</v>
      </c>
      <c r="J37" s="11"/>
      <c r="K37" s="18">
        <f t="shared" si="1"/>
        <v>4200</v>
      </c>
      <c r="L37" s="18"/>
      <c r="M37" s="18">
        <f t="shared" si="3"/>
        <v>28</v>
      </c>
      <c r="N37" s="18"/>
      <c r="O37" s="18">
        <v>4</v>
      </c>
      <c r="P37" s="18"/>
      <c r="Q37" s="18">
        <f t="shared" si="2"/>
        <v>400</v>
      </c>
      <c r="R37" s="18"/>
      <c r="S37" s="5"/>
      <c r="T37" s="5"/>
      <c r="U37" s="5"/>
    </row>
    <row r="38" spans="1:21" ht="50.1" customHeight="1">
      <c r="A38" s="9">
        <v>33</v>
      </c>
      <c r="B38" s="10" t="s">
        <v>34</v>
      </c>
      <c r="C38" s="11">
        <f>21+9+12+14+13</f>
        <v>69</v>
      </c>
      <c r="D38" s="11"/>
      <c r="E38" s="11"/>
      <c r="F38" s="11"/>
      <c r="G38" s="11">
        <f t="shared" si="0"/>
        <v>10350</v>
      </c>
      <c r="H38" s="11">
        <f t="shared" si="4"/>
        <v>0</v>
      </c>
      <c r="I38" s="11">
        <f t="shared" si="5"/>
        <v>0</v>
      </c>
      <c r="J38" s="11"/>
      <c r="K38" s="18">
        <f t="shared" si="1"/>
        <v>10350</v>
      </c>
      <c r="L38" s="18"/>
      <c r="M38" s="18">
        <f t="shared" si="3"/>
        <v>69</v>
      </c>
      <c r="N38" s="18"/>
      <c r="O38" s="18">
        <v>21</v>
      </c>
      <c r="P38" s="18"/>
      <c r="Q38" s="18">
        <f t="shared" si="2"/>
        <v>2100</v>
      </c>
      <c r="R38" s="18"/>
      <c r="S38" s="5"/>
      <c r="T38" s="5"/>
      <c r="U38" s="5"/>
    </row>
    <row r="39" spans="1:21" ht="50.1" customHeight="1">
      <c r="A39" s="9">
        <v>34</v>
      </c>
      <c r="B39" s="10" t="s">
        <v>35</v>
      </c>
      <c r="C39" s="11">
        <f>30+18+9+13+8</f>
        <v>78</v>
      </c>
      <c r="D39" s="11"/>
      <c r="E39" s="11"/>
      <c r="F39" s="11"/>
      <c r="G39" s="11">
        <f t="shared" si="0"/>
        <v>11700</v>
      </c>
      <c r="H39" s="11">
        <f t="shared" si="4"/>
        <v>0</v>
      </c>
      <c r="I39" s="11">
        <f t="shared" si="5"/>
        <v>0</v>
      </c>
      <c r="J39" s="11"/>
      <c r="K39" s="18">
        <f t="shared" si="1"/>
        <v>11700</v>
      </c>
      <c r="L39" s="18"/>
      <c r="M39" s="18">
        <f t="shared" si="3"/>
        <v>78</v>
      </c>
      <c r="N39" s="18"/>
      <c r="O39" s="18">
        <v>30</v>
      </c>
      <c r="P39" s="18"/>
      <c r="Q39" s="18">
        <f t="shared" si="2"/>
        <v>3000</v>
      </c>
      <c r="R39" s="18"/>
      <c r="S39" s="5"/>
      <c r="T39" s="5"/>
      <c r="U39" s="5"/>
    </row>
    <row r="40" spans="1:21" ht="50.1" customHeight="1">
      <c r="A40" s="9">
        <v>35</v>
      </c>
      <c r="B40" s="10" t="s">
        <v>36</v>
      </c>
      <c r="C40" s="11">
        <f>14+13+15+28+34</f>
        <v>104</v>
      </c>
      <c r="D40" s="11">
        <f>55+44+40</f>
        <v>139</v>
      </c>
      <c r="E40" s="11">
        <f>31+16</f>
        <v>47</v>
      </c>
      <c r="F40" s="11"/>
      <c r="G40" s="11">
        <f t="shared" si="0"/>
        <v>15600</v>
      </c>
      <c r="H40" s="11">
        <f t="shared" si="4"/>
        <v>27800</v>
      </c>
      <c r="I40" s="11">
        <f t="shared" si="5"/>
        <v>9400</v>
      </c>
      <c r="J40" s="11"/>
      <c r="K40" s="18">
        <f t="shared" si="1"/>
        <v>52800</v>
      </c>
      <c r="L40" s="18"/>
      <c r="M40" s="18">
        <f t="shared" si="3"/>
        <v>290</v>
      </c>
      <c r="N40" s="18"/>
      <c r="O40" s="18">
        <v>14</v>
      </c>
      <c r="P40" s="18"/>
      <c r="Q40" s="18">
        <f t="shared" si="2"/>
        <v>1400</v>
      </c>
      <c r="R40" s="18"/>
      <c r="S40" s="5"/>
      <c r="T40" s="5"/>
      <c r="U40" s="5"/>
    </row>
    <row r="41" spans="1:21" ht="50.1" customHeight="1">
      <c r="A41" s="9">
        <v>36</v>
      </c>
      <c r="B41" s="10" t="s">
        <v>37</v>
      </c>
      <c r="C41" s="11">
        <f>30+26+21+25+26</f>
        <v>128</v>
      </c>
      <c r="D41" s="11">
        <f>27+17+13</f>
        <v>57</v>
      </c>
      <c r="E41" s="11"/>
      <c r="F41" s="11"/>
      <c r="G41" s="11">
        <f t="shared" si="0"/>
        <v>19200</v>
      </c>
      <c r="H41" s="11">
        <f t="shared" si="4"/>
        <v>11400</v>
      </c>
      <c r="I41" s="11">
        <f t="shared" si="5"/>
        <v>0</v>
      </c>
      <c r="J41" s="11"/>
      <c r="K41" s="18">
        <f t="shared" si="1"/>
        <v>30600</v>
      </c>
      <c r="L41" s="18"/>
      <c r="M41" s="18">
        <f t="shared" si="3"/>
        <v>185</v>
      </c>
      <c r="N41" s="18"/>
      <c r="O41" s="18">
        <v>30</v>
      </c>
      <c r="P41" s="18"/>
      <c r="Q41" s="18">
        <f t="shared" si="2"/>
        <v>3000</v>
      </c>
      <c r="R41" s="18"/>
      <c r="S41" s="5"/>
      <c r="T41" s="5"/>
      <c r="U41" s="5"/>
    </row>
    <row r="42" spans="1:21" ht="50.1" customHeight="1">
      <c r="A42" s="9">
        <v>37</v>
      </c>
      <c r="B42" s="10" t="s">
        <v>38</v>
      </c>
      <c r="C42" s="11">
        <f>18+16+18</f>
        <v>52</v>
      </c>
      <c r="D42" s="11"/>
      <c r="E42" s="11"/>
      <c r="F42" s="11"/>
      <c r="G42" s="11">
        <f t="shared" si="0"/>
        <v>7800</v>
      </c>
      <c r="H42" s="11">
        <f t="shared" si="4"/>
        <v>0</v>
      </c>
      <c r="I42" s="11">
        <f t="shared" si="5"/>
        <v>0</v>
      </c>
      <c r="J42" s="11"/>
      <c r="K42" s="18">
        <f t="shared" si="1"/>
        <v>7800</v>
      </c>
      <c r="L42" s="18"/>
      <c r="M42" s="18">
        <f t="shared" si="3"/>
        <v>52</v>
      </c>
      <c r="N42" s="18"/>
      <c r="O42" s="18">
        <v>18</v>
      </c>
      <c r="P42" s="18"/>
      <c r="Q42" s="18">
        <f t="shared" si="2"/>
        <v>1800</v>
      </c>
      <c r="R42" s="18"/>
      <c r="S42" s="5"/>
      <c r="T42" s="5"/>
      <c r="U42" s="5"/>
    </row>
    <row r="43" spans="1:21" ht="50.1" customHeight="1">
      <c r="A43" s="9">
        <v>38</v>
      </c>
      <c r="B43" s="13" t="s">
        <v>48</v>
      </c>
      <c r="C43" s="11">
        <f>9+4+5</f>
        <v>18</v>
      </c>
      <c r="D43" s="11"/>
      <c r="E43" s="11"/>
      <c r="F43" s="11"/>
      <c r="G43" s="11">
        <f t="shared" si="0"/>
        <v>2700</v>
      </c>
      <c r="H43" s="11">
        <f t="shared" si="4"/>
        <v>0</v>
      </c>
      <c r="I43" s="11">
        <f t="shared" si="5"/>
        <v>0</v>
      </c>
      <c r="J43" s="11"/>
      <c r="K43" s="18">
        <f t="shared" si="1"/>
        <v>2700</v>
      </c>
      <c r="L43" s="18"/>
      <c r="M43" s="18">
        <f t="shared" si="3"/>
        <v>18</v>
      </c>
      <c r="N43" s="18"/>
      <c r="O43" s="18">
        <v>9</v>
      </c>
      <c r="P43" s="18"/>
      <c r="Q43" s="18">
        <f t="shared" si="2"/>
        <v>900</v>
      </c>
      <c r="R43" s="18"/>
      <c r="S43" s="5"/>
      <c r="T43" s="5"/>
      <c r="U43" s="5"/>
    </row>
    <row r="44" spans="1:21" ht="50.1" customHeight="1">
      <c r="A44" s="9">
        <v>39</v>
      </c>
      <c r="B44" s="10" t="s">
        <v>39</v>
      </c>
      <c r="C44" s="11">
        <f>11+7+8</f>
        <v>26</v>
      </c>
      <c r="D44" s="11"/>
      <c r="E44" s="11"/>
      <c r="F44" s="11"/>
      <c r="G44" s="11">
        <f t="shared" si="0"/>
        <v>3900</v>
      </c>
      <c r="H44" s="11">
        <f t="shared" si="4"/>
        <v>0</v>
      </c>
      <c r="I44" s="11">
        <f t="shared" si="5"/>
        <v>0</v>
      </c>
      <c r="J44" s="11"/>
      <c r="K44" s="18">
        <f t="shared" si="1"/>
        <v>3900</v>
      </c>
      <c r="L44" s="18"/>
      <c r="M44" s="18">
        <f t="shared" si="3"/>
        <v>26</v>
      </c>
      <c r="N44" s="18"/>
      <c r="O44" s="18">
        <v>11</v>
      </c>
      <c r="P44" s="18"/>
      <c r="Q44" s="18">
        <f t="shared" si="2"/>
        <v>1100</v>
      </c>
      <c r="R44" s="18"/>
      <c r="S44" s="5"/>
      <c r="T44" s="5"/>
      <c r="U44" s="5"/>
    </row>
    <row r="45" spans="1:21" ht="50.1" customHeight="1">
      <c r="A45" s="9">
        <v>40</v>
      </c>
      <c r="B45" s="10" t="s">
        <v>40</v>
      </c>
      <c r="C45" s="11">
        <f>7+10+11+12+18</f>
        <v>58</v>
      </c>
      <c r="D45" s="11">
        <f>26+27+15</f>
        <v>68</v>
      </c>
      <c r="E45" s="11"/>
      <c r="F45" s="11"/>
      <c r="G45" s="11">
        <f t="shared" si="0"/>
        <v>8700</v>
      </c>
      <c r="H45" s="11">
        <f t="shared" si="4"/>
        <v>13600</v>
      </c>
      <c r="I45" s="11">
        <f t="shared" si="5"/>
        <v>0</v>
      </c>
      <c r="J45" s="11"/>
      <c r="K45" s="19">
        <f>G45+H45+I45+J45</f>
        <v>22300</v>
      </c>
      <c r="L45" s="20"/>
      <c r="M45" s="18">
        <f t="shared" si="3"/>
        <v>126</v>
      </c>
      <c r="N45" s="18"/>
      <c r="O45" s="18">
        <v>7</v>
      </c>
      <c r="P45" s="18"/>
      <c r="Q45" s="18">
        <f t="shared" si="2"/>
        <v>700</v>
      </c>
      <c r="R45" s="18"/>
      <c r="S45" s="5"/>
      <c r="T45" s="5"/>
      <c r="U45" s="5"/>
    </row>
    <row r="46" spans="1:21" ht="50.1" customHeight="1">
      <c r="A46" s="9">
        <v>41</v>
      </c>
      <c r="B46" s="10" t="s">
        <v>41</v>
      </c>
      <c r="C46" s="11">
        <f>23+29+26+17+14</f>
        <v>109</v>
      </c>
      <c r="D46" s="11"/>
      <c r="E46" s="11"/>
      <c r="F46" s="11"/>
      <c r="G46" s="11">
        <f t="shared" si="0"/>
        <v>16350</v>
      </c>
      <c r="H46" s="11">
        <f t="shared" si="4"/>
        <v>0</v>
      </c>
      <c r="I46" s="11">
        <f t="shared" si="5"/>
        <v>0</v>
      </c>
      <c r="J46" s="11"/>
      <c r="K46" s="18">
        <f t="shared" si="1"/>
        <v>16350</v>
      </c>
      <c r="L46" s="18"/>
      <c r="M46" s="18">
        <f t="shared" si="3"/>
        <v>109</v>
      </c>
      <c r="N46" s="18"/>
      <c r="O46" s="18">
        <v>23</v>
      </c>
      <c r="P46" s="18"/>
      <c r="Q46" s="18">
        <f t="shared" si="2"/>
        <v>2300</v>
      </c>
      <c r="R46" s="18"/>
      <c r="S46" s="5"/>
      <c r="T46" s="5"/>
      <c r="U46" s="5"/>
    </row>
    <row r="47" spans="1:21" ht="50.1" customHeight="1">
      <c r="A47" s="9">
        <v>42</v>
      </c>
      <c r="B47" s="10" t="s">
        <v>42</v>
      </c>
      <c r="C47" s="11">
        <f>25+25+20+18+16</f>
        <v>104</v>
      </c>
      <c r="D47" s="11"/>
      <c r="E47" s="11"/>
      <c r="F47" s="11"/>
      <c r="G47" s="11">
        <f t="shared" si="0"/>
        <v>15600</v>
      </c>
      <c r="H47" s="11">
        <f t="shared" si="4"/>
        <v>0</v>
      </c>
      <c r="I47" s="11">
        <f t="shared" si="5"/>
        <v>0</v>
      </c>
      <c r="J47" s="11"/>
      <c r="K47" s="18">
        <f t="shared" si="1"/>
        <v>15600</v>
      </c>
      <c r="L47" s="18"/>
      <c r="M47" s="18">
        <f t="shared" si="3"/>
        <v>104</v>
      </c>
      <c r="N47" s="18"/>
      <c r="O47" s="18">
        <v>25</v>
      </c>
      <c r="P47" s="18"/>
      <c r="Q47" s="18">
        <f t="shared" si="2"/>
        <v>2500</v>
      </c>
      <c r="R47" s="18"/>
      <c r="S47" s="5"/>
      <c r="T47" s="5"/>
      <c r="U47" s="5"/>
    </row>
    <row r="48" spans="1:21" ht="50.1" customHeight="1">
      <c r="A48" s="9">
        <v>43</v>
      </c>
      <c r="B48" s="10" t="s">
        <v>43</v>
      </c>
      <c r="C48" s="11">
        <f>18+17+18</f>
        <v>53</v>
      </c>
      <c r="D48" s="11"/>
      <c r="E48" s="11"/>
      <c r="F48" s="11"/>
      <c r="G48" s="11">
        <f t="shared" si="0"/>
        <v>7950</v>
      </c>
      <c r="H48" s="11">
        <f t="shared" si="4"/>
        <v>0</v>
      </c>
      <c r="I48" s="11">
        <f t="shared" si="5"/>
        <v>0</v>
      </c>
      <c r="J48" s="11"/>
      <c r="K48" s="18">
        <f t="shared" si="1"/>
        <v>7950</v>
      </c>
      <c r="L48" s="18"/>
      <c r="M48" s="18">
        <f t="shared" si="3"/>
        <v>53</v>
      </c>
      <c r="N48" s="18"/>
      <c r="O48" s="18">
        <v>18</v>
      </c>
      <c r="P48" s="18"/>
      <c r="Q48" s="18">
        <f t="shared" si="2"/>
        <v>1800</v>
      </c>
      <c r="R48" s="18"/>
      <c r="S48" s="5"/>
      <c r="T48" s="5"/>
      <c r="U48" s="5"/>
    </row>
    <row r="49" spans="1:21" ht="50.1" customHeight="1">
      <c r="A49" s="9">
        <v>44</v>
      </c>
      <c r="B49" s="10" t="s">
        <v>44</v>
      </c>
      <c r="C49" s="11">
        <f>20+12+9+9+9</f>
        <v>59</v>
      </c>
      <c r="D49" s="11"/>
      <c r="E49" s="11"/>
      <c r="F49" s="11"/>
      <c r="G49" s="11">
        <f t="shared" si="0"/>
        <v>8850</v>
      </c>
      <c r="H49" s="11">
        <f t="shared" si="4"/>
        <v>0</v>
      </c>
      <c r="I49" s="11">
        <f t="shared" si="5"/>
        <v>0</v>
      </c>
      <c r="J49" s="11"/>
      <c r="K49" s="18">
        <f t="shared" si="1"/>
        <v>8850</v>
      </c>
      <c r="L49" s="18"/>
      <c r="M49" s="18">
        <f t="shared" si="3"/>
        <v>59</v>
      </c>
      <c r="N49" s="18"/>
      <c r="O49" s="18">
        <v>20</v>
      </c>
      <c r="P49" s="18"/>
      <c r="Q49" s="18">
        <f t="shared" si="2"/>
        <v>2000</v>
      </c>
      <c r="R49" s="18"/>
      <c r="S49" s="5"/>
      <c r="T49" s="5"/>
      <c r="U49" s="5"/>
    </row>
    <row r="50" spans="1:21" ht="50.1" customHeight="1">
      <c r="A50" s="9">
        <v>45</v>
      </c>
      <c r="B50" s="10" t="s">
        <v>45</v>
      </c>
      <c r="C50" s="11">
        <f>12+7+6</f>
        <v>25</v>
      </c>
      <c r="D50" s="11"/>
      <c r="E50" s="11"/>
      <c r="F50" s="11"/>
      <c r="G50" s="11">
        <f t="shared" si="0"/>
        <v>3750</v>
      </c>
      <c r="H50" s="11">
        <f t="shared" si="4"/>
        <v>0</v>
      </c>
      <c r="I50" s="11">
        <f t="shared" si="5"/>
        <v>0</v>
      </c>
      <c r="J50" s="11"/>
      <c r="K50" s="19">
        <f>G50+H50+I50+J50</f>
        <v>3750</v>
      </c>
      <c r="L50" s="20"/>
      <c r="M50" s="18">
        <f t="shared" si="3"/>
        <v>25</v>
      </c>
      <c r="N50" s="18"/>
      <c r="O50" s="18">
        <v>12</v>
      </c>
      <c r="P50" s="18"/>
      <c r="Q50" s="18">
        <f t="shared" si="2"/>
        <v>1200</v>
      </c>
      <c r="R50" s="18"/>
      <c r="S50" s="5"/>
      <c r="T50" s="5"/>
      <c r="U50" s="5"/>
    </row>
    <row r="51" spans="1:21" ht="50.1" customHeight="1">
      <c r="A51" s="10"/>
      <c r="B51" s="10" t="s">
        <v>16</v>
      </c>
      <c r="C51" s="11">
        <f t="shared" ref="C51:H51" si="6">SUM(C6:C50)</f>
        <v>2572</v>
      </c>
      <c r="D51" s="11">
        <f t="shared" si="6"/>
        <v>1022</v>
      </c>
      <c r="E51" s="11">
        <f t="shared" si="6"/>
        <v>499</v>
      </c>
      <c r="F51" s="11">
        <f t="shared" si="6"/>
        <v>322</v>
      </c>
      <c r="G51" s="11">
        <f t="shared" si="6"/>
        <v>385800</v>
      </c>
      <c r="H51" s="11">
        <f t="shared" si="6"/>
        <v>204400</v>
      </c>
      <c r="I51" s="11">
        <f>SUM(I6:I50)</f>
        <v>99800</v>
      </c>
      <c r="J51" s="15">
        <f>SUM(J6:J50)</f>
        <v>80500</v>
      </c>
      <c r="K51" s="16">
        <f>SUM(K6:K50)</f>
        <v>770500</v>
      </c>
      <c r="L51" s="16"/>
      <c r="M51" s="16">
        <f>SUM(M6:M50)</f>
        <v>4415</v>
      </c>
      <c r="N51" s="16"/>
      <c r="O51" s="16">
        <f>SUM(O6:O50)</f>
        <v>713</v>
      </c>
      <c r="P51" s="16"/>
      <c r="Q51" s="16">
        <f>SUM(Q6:Q50)</f>
        <v>71300</v>
      </c>
      <c r="R51" s="16"/>
      <c r="S51" s="4"/>
      <c r="T51" s="4"/>
      <c r="U51" s="4"/>
    </row>
    <row r="52" spans="1:21" ht="50.1" customHeight="1">
      <c r="C52" s="1"/>
      <c r="D52" s="1"/>
      <c r="E52" s="1"/>
      <c r="F52" s="1"/>
      <c r="I52" s="1"/>
      <c r="J52" s="1"/>
      <c r="K52" s="1"/>
      <c r="M52" s="1"/>
      <c r="N52" s="1"/>
      <c r="O52" s="1"/>
      <c r="P52" s="1"/>
      <c r="Q52" s="1"/>
      <c r="R52" s="1"/>
      <c r="S52" s="1"/>
      <c r="T52" s="1"/>
    </row>
    <row r="53" spans="1:21" ht="50.1" customHeight="1">
      <c r="C53" s="1"/>
      <c r="D53" s="1"/>
      <c r="E53" s="1"/>
      <c r="F53" s="1"/>
      <c r="I53" s="1"/>
      <c r="J53" s="1"/>
      <c r="K53" s="1"/>
      <c r="M53" s="1"/>
      <c r="N53" s="1"/>
      <c r="O53" s="1"/>
      <c r="P53" s="1"/>
      <c r="Q53" s="1"/>
      <c r="R53" s="1"/>
      <c r="S53" s="1"/>
      <c r="T53" s="1"/>
    </row>
    <row r="54" spans="1:21" ht="50.1" customHeight="1">
      <c r="C54" s="1"/>
      <c r="D54" s="1"/>
      <c r="E54" s="1"/>
      <c r="F54" s="1"/>
      <c r="I54" s="1"/>
      <c r="J54" s="1"/>
      <c r="K54" s="1"/>
      <c r="M54" s="1"/>
      <c r="N54" s="1"/>
      <c r="O54" s="1"/>
      <c r="P54" s="1"/>
      <c r="Q54" s="1"/>
      <c r="R54" s="1"/>
      <c r="S54" s="1"/>
      <c r="T54" s="1"/>
    </row>
    <row r="55" spans="1:21" ht="50.1" customHeight="1">
      <c r="C55" s="1"/>
      <c r="D55" s="1"/>
      <c r="E55" s="1"/>
      <c r="F55" s="1"/>
      <c r="I55" s="1"/>
      <c r="J55" s="1"/>
      <c r="K55" s="1"/>
      <c r="M55" s="1"/>
      <c r="N55" s="1"/>
      <c r="O55" s="1"/>
      <c r="P55" s="1"/>
      <c r="Q55" s="1"/>
      <c r="R55" s="1"/>
      <c r="S55" s="1"/>
      <c r="T55" s="1"/>
    </row>
    <row r="56" spans="1:21" ht="50.1" customHeight="1">
      <c r="C56" s="1"/>
      <c r="D56" s="1"/>
      <c r="E56" s="1"/>
      <c r="F56" s="1"/>
      <c r="I56" s="1"/>
      <c r="J56" s="1"/>
      <c r="K56" s="1"/>
      <c r="M56" s="1"/>
      <c r="N56" s="1"/>
      <c r="O56" s="1"/>
      <c r="P56" s="1"/>
      <c r="Q56" s="1"/>
      <c r="R56" s="1"/>
      <c r="S56" s="1"/>
      <c r="T56" s="1"/>
    </row>
    <row r="57" spans="1:21" ht="50.1" customHeight="1">
      <c r="C57" s="1"/>
      <c r="D57" s="1"/>
      <c r="E57" s="1"/>
      <c r="F57" s="1"/>
      <c r="I57" s="1"/>
      <c r="J57" s="1"/>
      <c r="K57" s="1"/>
      <c r="N57" s="1"/>
      <c r="P57" s="1"/>
      <c r="Q57" s="1"/>
      <c r="R57" s="1"/>
      <c r="S57" s="1"/>
      <c r="T57" s="1"/>
    </row>
    <row r="58" spans="1:21" ht="50.1" customHeight="1">
      <c r="C58" s="1"/>
      <c r="D58" s="1"/>
      <c r="E58" s="1"/>
      <c r="F58" s="1"/>
      <c r="I58" s="1"/>
      <c r="J58" s="1"/>
      <c r="K58" s="1"/>
      <c r="N58" s="1"/>
      <c r="P58" s="1"/>
      <c r="Q58" s="1"/>
      <c r="R58" s="1"/>
      <c r="S58" s="1"/>
      <c r="T58" s="1"/>
    </row>
    <row r="59" spans="1:21" ht="50.1" customHeight="1">
      <c r="C59" s="1"/>
      <c r="D59" s="1"/>
      <c r="E59" s="1"/>
      <c r="F59" s="1"/>
      <c r="I59" s="1"/>
      <c r="J59" s="1"/>
      <c r="K59" s="1"/>
      <c r="N59" s="1"/>
      <c r="P59" s="1"/>
      <c r="Q59" s="1"/>
      <c r="R59" s="1"/>
      <c r="S59" s="1"/>
      <c r="T59" s="1"/>
    </row>
    <row r="60" spans="1:21" ht="50.1" customHeight="1">
      <c r="C60" s="1"/>
      <c r="D60" s="1"/>
      <c r="E60" s="1"/>
      <c r="F60" s="1"/>
      <c r="I60" s="1"/>
      <c r="J60" s="1"/>
      <c r="K60" s="1"/>
      <c r="N60" s="1"/>
      <c r="P60" s="1"/>
      <c r="Q60" s="1"/>
      <c r="R60" s="1"/>
      <c r="S60" s="1"/>
      <c r="T60" s="1"/>
    </row>
    <row r="61" spans="1:21" ht="50.1" customHeight="1">
      <c r="C61" s="1"/>
      <c r="D61" s="1"/>
      <c r="E61" s="1"/>
      <c r="F61" s="1"/>
      <c r="I61" s="1"/>
      <c r="J61" s="1"/>
      <c r="K61" s="1"/>
      <c r="N61" s="1"/>
      <c r="P61" s="1"/>
      <c r="Q61" s="1"/>
      <c r="R61" s="1"/>
      <c r="S61" s="1"/>
      <c r="T61" s="1"/>
    </row>
    <row r="62" spans="1:21" ht="50.1" customHeight="1">
      <c r="C62" s="1"/>
      <c r="D62" s="1"/>
      <c r="E62" s="1"/>
      <c r="F62" s="1"/>
      <c r="I62" s="1"/>
      <c r="J62" s="1"/>
      <c r="K62" s="1"/>
      <c r="N62" s="1"/>
      <c r="P62" s="1"/>
      <c r="Q62" s="1"/>
      <c r="R62" s="1"/>
      <c r="S62" s="1"/>
      <c r="T62" s="1"/>
    </row>
    <row r="63" spans="1:21" ht="50.1" customHeight="1">
      <c r="C63" s="1"/>
      <c r="D63" s="1"/>
      <c r="E63" s="1"/>
      <c r="F63" s="1"/>
      <c r="I63" s="1"/>
      <c r="J63" s="1"/>
      <c r="K63" s="1"/>
      <c r="N63" s="1"/>
      <c r="P63" s="1"/>
      <c r="Q63" s="1"/>
      <c r="R63" s="1"/>
      <c r="S63" s="1"/>
      <c r="T63" s="1"/>
    </row>
    <row r="64" spans="1:21" ht="50.1" customHeight="1">
      <c r="C64" s="1"/>
      <c r="D64" s="1"/>
      <c r="E64" s="1"/>
      <c r="F64" s="1"/>
      <c r="I64" s="1"/>
      <c r="J64" s="1"/>
      <c r="K64" s="1"/>
      <c r="N64" s="1"/>
      <c r="P64" s="1"/>
      <c r="Q64" s="1"/>
      <c r="R64" s="1"/>
      <c r="S64" s="1"/>
      <c r="T64" s="1"/>
    </row>
    <row r="65" spans="3:20" ht="50.1" customHeight="1">
      <c r="C65" s="1"/>
      <c r="D65" s="1"/>
      <c r="E65" s="1"/>
      <c r="F65" s="1"/>
      <c r="I65" s="1"/>
      <c r="J65" s="1"/>
      <c r="K65" s="1"/>
      <c r="N65" s="1"/>
      <c r="P65" s="1"/>
      <c r="Q65" s="1"/>
      <c r="R65" s="1"/>
      <c r="S65" s="1"/>
      <c r="T65" s="1"/>
    </row>
    <row r="66" spans="3:20" ht="50.1" customHeight="1">
      <c r="C66" s="1"/>
      <c r="D66" s="1"/>
      <c r="E66" s="1"/>
      <c r="F66" s="1"/>
      <c r="I66" s="1"/>
      <c r="J66" s="1"/>
      <c r="K66" s="1"/>
      <c r="N66" s="1"/>
      <c r="P66" s="1"/>
      <c r="Q66" s="1"/>
      <c r="R66" s="1"/>
      <c r="S66" s="1"/>
      <c r="T66" s="1"/>
    </row>
    <row r="67" spans="3:20" ht="50.1" customHeight="1">
      <c r="C67" s="1"/>
      <c r="D67" s="1"/>
      <c r="E67" s="1"/>
      <c r="F67" s="1"/>
      <c r="I67" s="1"/>
      <c r="J67" s="1"/>
      <c r="K67" s="1"/>
      <c r="N67" s="1"/>
      <c r="P67" s="1"/>
      <c r="Q67" s="1"/>
      <c r="R67" s="1"/>
      <c r="S67" s="1"/>
      <c r="T67" s="1"/>
    </row>
    <row r="68" spans="3:20" ht="50.1" customHeight="1">
      <c r="C68" s="1"/>
      <c r="D68" s="1"/>
      <c r="E68" s="1"/>
      <c r="F68" s="1"/>
      <c r="I68" s="1"/>
      <c r="J68" s="1"/>
      <c r="K68" s="1"/>
      <c r="P68" s="1"/>
      <c r="Q68" s="1"/>
      <c r="R68" s="1"/>
      <c r="S68" s="1"/>
      <c r="T68" s="1"/>
    </row>
    <row r="69" spans="3:20" ht="50.1" customHeight="1">
      <c r="C69" s="1"/>
      <c r="D69" s="1"/>
      <c r="E69" s="1"/>
      <c r="F69" s="1"/>
      <c r="I69" s="1"/>
      <c r="J69" s="1"/>
      <c r="K69" s="1"/>
      <c r="P69" s="1"/>
      <c r="Q69" s="1"/>
      <c r="R69" s="1"/>
      <c r="S69" s="1"/>
      <c r="T69" s="1"/>
    </row>
    <row r="70" spans="3:20" ht="50.1" customHeight="1">
      <c r="C70" s="1"/>
      <c r="D70" s="1"/>
      <c r="E70" s="1"/>
      <c r="F70" s="1"/>
      <c r="P70" s="1"/>
      <c r="Q70" s="1"/>
      <c r="R70" s="1"/>
      <c r="S70" s="1"/>
      <c r="T70" s="1"/>
    </row>
    <row r="71" spans="3:20" ht="50.1" customHeight="1">
      <c r="C71" s="1"/>
      <c r="D71" s="1"/>
      <c r="E71" s="1"/>
      <c r="F71" s="1"/>
      <c r="P71" s="1"/>
      <c r="Q71" s="1"/>
      <c r="R71" s="1"/>
      <c r="S71" s="1"/>
      <c r="T71" s="1"/>
    </row>
    <row r="72" spans="3:20" ht="50.1" customHeight="1">
      <c r="C72" s="1"/>
      <c r="D72" s="1"/>
      <c r="E72" s="1"/>
      <c r="F72" s="1"/>
      <c r="P72" s="1"/>
      <c r="Q72" s="1"/>
      <c r="R72" s="1"/>
      <c r="S72" s="1"/>
      <c r="T72" s="1"/>
    </row>
    <row r="73" spans="3:20" ht="50.1" customHeight="1">
      <c r="C73" s="1"/>
      <c r="D73" s="1"/>
      <c r="E73" s="1"/>
      <c r="F73" s="1"/>
      <c r="P73" s="1"/>
      <c r="Q73" s="1"/>
      <c r="R73" s="1"/>
      <c r="S73" s="1"/>
      <c r="T73" s="1"/>
    </row>
    <row r="74" spans="3:20" ht="50.1" customHeight="1">
      <c r="C74" s="1"/>
      <c r="D74" s="1"/>
      <c r="E74" s="1"/>
      <c r="F74" s="1"/>
      <c r="P74" s="1"/>
      <c r="Q74" s="1"/>
      <c r="R74" s="1"/>
      <c r="S74" s="1"/>
      <c r="T74" s="1"/>
    </row>
    <row r="75" spans="3:20" ht="50.1" customHeight="1">
      <c r="C75" s="1"/>
      <c r="D75" s="1"/>
      <c r="E75" s="1"/>
      <c r="F75" s="1"/>
      <c r="P75" s="1"/>
      <c r="Q75" s="1"/>
      <c r="R75" s="1"/>
      <c r="S75" s="1"/>
      <c r="T75" s="1"/>
    </row>
    <row r="76" spans="3:20" ht="50.1" customHeight="1">
      <c r="C76" s="1"/>
      <c r="D76" s="1"/>
      <c r="E76" s="1"/>
      <c r="F76" s="1"/>
      <c r="P76" s="1"/>
      <c r="Q76" s="1"/>
      <c r="R76" s="1"/>
      <c r="S76" s="1"/>
      <c r="T76" s="1"/>
    </row>
    <row r="77" spans="3:20" ht="50.1" customHeight="1">
      <c r="C77" s="1"/>
      <c r="D77" s="1"/>
      <c r="E77" s="1"/>
      <c r="F77" s="1"/>
      <c r="P77" s="1"/>
      <c r="Q77" s="1"/>
      <c r="R77" s="1"/>
      <c r="S77" s="1"/>
      <c r="T77" s="1"/>
    </row>
    <row r="78" spans="3:20" ht="50.1" customHeight="1">
      <c r="C78" s="1"/>
      <c r="D78" s="1"/>
      <c r="E78" s="1"/>
      <c r="F78" s="1"/>
      <c r="P78" s="1"/>
      <c r="Q78" s="1"/>
      <c r="R78" s="1"/>
      <c r="S78" s="1"/>
      <c r="T78" s="1"/>
    </row>
    <row r="79" spans="3:20" ht="50.1" customHeight="1">
      <c r="C79" s="1"/>
      <c r="D79" s="1"/>
      <c r="E79" s="1"/>
      <c r="F79" s="1"/>
      <c r="P79" s="1"/>
      <c r="Q79" s="1"/>
      <c r="R79" s="1"/>
      <c r="S79" s="1"/>
      <c r="T79" s="1"/>
    </row>
    <row r="80" spans="3:20" ht="50.1" customHeight="1">
      <c r="C80" s="1"/>
      <c r="D80" s="1"/>
      <c r="E80" s="1"/>
      <c r="F80" s="1"/>
      <c r="P80" s="1"/>
      <c r="Q80" s="1"/>
      <c r="R80" s="1"/>
      <c r="S80" s="1"/>
      <c r="T80" s="1"/>
    </row>
    <row r="81" spans="3:20" ht="50.1" customHeight="1">
      <c r="C81" s="1"/>
      <c r="D81" s="1"/>
      <c r="E81" s="1"/>
      <c r="F81" s="1"/>
      <c r="P81" s="1"/>
      <c r="Q81" s="1"/>
      <c r="R81" s="1"/>
      <c r="S81" s="1"/>
      <c r="T81" s="1"/>
    </row>
    <row r="82" spans="3:20" ht="50.1" customHeight="1">
      <c r="C82" s="1"/>
      <c r="D82" s="1"/>
      <c r="E82" s="1"/>
      <c r="F82" s="1"/>
      <c r="Q82" s="1"/>
      <c r="R82" s="1"/>
      <c r="S82" s="1"/>
      <c r="T82" s="1"/>
    </row>
    <row r="83" spans="3:20" ht="50.1" customHeight="1">
      <c r="C83" s="1"/>
      <c r="D83" s="1"/>
      <c r="E83" s="1"/>
      <c r="F83" s="1"/>
      <c r="Q83" s="1"/>
      <c r="R83" s="1"/>
      <c r="S83" s="1"/>
      <c r="T83" s="1"/>
    </row>
    <row r="84" spans="3:20" ht="50.1" customHeight="1">
      <c r="C84" s="1"/>
      <c r="D84" s="1"/>
      <c r="E84" s="1"/>
      <c r="F84" s="1"/>
      <c r="Q84" s="1"/>
      <c r="R84" s="1"/>
      <c r="S84" s="1"/>
      <c r="T84" s="1"/>
    </row>
    <row r="85" spans="3:20" ht="50.1" customHeight="1">
      <c r="C85" s="1"/>
      <c r="D85" s="1"/>
      <c r="E85" s="1"/>
      <c r="F85" s="1"/>
      <c r="Q85" s="1"/>
      <c r="R85" s="1"/>
      <c r="S85" s="1"/>
    </row>
    <row r="86" spans="3:20" ht="50.1" customHeight="1">
      <c r="C86" s="1"/>
      <c r="D86" s="1"/>
      <c r="E86" s="1"/>
      <c r="F86" s="1"/>
      <c r="Q86" s="1"/>
      <c r="R86" s="1"/>
      <c r="S86" s="1"/>
    </row>
    <row r="87" spans="3:20" ht="50.1" customHeight="1">
      <c r="C87" s="1"/>
      <c r="D87" s="1"/>
      <c r="E87" s="1"/>
      <c r="F87" s="1"/>
      <c r="Q87" s="1"/>
      <c r="R87" s="1"/>
      <c r="S87" s="1"/>
    </row>
    <row r="88" spans="3:20" ht="50.1" customHeight="1">
      <c r="C88" s="1"/>
      <c r="D88" s="1"/>
      <c r="E88" s="1"/>
      <c r="F88" s="1"/>
      <c r="Q88" s="1"/>
      <c r="R88" s="1"/>
      <c r="S88" s="1"/>
    </row>
    <row r="89" spans="3:20" ht="50.1" customHeight="1">
      <c r="C89" s="1"/>
      <c r="D89" s="1"/>
      <c r="E89" s="1"/>
      <c r="F89" s="1"/>
      <c r="Q89" s="1"/>
      <c r="R89" s="1"/>
      <c r="S89" s="1"/>
    </row>
    <row r="90" spans="3:20" ht="50.1" customHeight="1">
      <c r="C90" s="1"/>
      <c r="D90" s="1"/>
      <c r="E90" s="1"/>
      <c r="F90" s="1"/>
      <c r="Q90" s="1"/>
      <c r="R90" s="1"/>
      <c r="S90" s="1"/>
    </row>
    <row r="91" spans="3:20" ht="50.1" customHeight="1">
      <c r="C91" s="1"/>
      <c r="D91" s="1"/>
      <c r="E91" s="1"/>
      <c r="F91" s="1"/>
      <c r="Q91" s="1"/>
      <c r="R91" s="1"/>
      <c r="S91" s="1"/>
    </row>
    <row r="92" spans="3:20" ht="50.1" customHeight="1">
      <c r="C92" s="1"/>
      <c r="D92" s="1"/>
      <c r="E92" s="1"/>
      <c r="F92" s="1"/>
      <c r="Q92" s="1"/>
      <c r="R92" s="1"/>
      <c r="S92" s="1"/>
    </row>
    <row r="93" spans="3:20" ht="50.1" customHeight="1">
      <c r="C93" s="1"/>
      <c r="D93" s="1"/>
      <c r="E93" s="1"/>
      <c r="F93" s="1"/>
      <c r="Q93" s="1"/>
      <c r="R93" s="1"/>
      <c r="S93" s="1"/>
    </row>
    <row r="94" spans="3:20" ht="50.1" customHeight="1">
      <c r="C94" s="1"/>
      <c r="D94" s="1"/>
      <c r="F94" s="1"/>
      <c r="Q94" s="1"/>
      <c r="R94" s="1"/>
      <c r="S94" s="1"/>
    </row>
    <row r="95" spans="3:20" ht="50.1" customHeight="1">
      <c r="C95" s="1"/>
      <c r="D95" s="1"/>
      <c r="F95" s="1"/>
      <c r="Q95" s="1"/>
      <c r="R95" s="1"/>
      <c r="S95" s="1"/>
    </row>
    <row r="96" spans="3:20" ht="50.1" customHeight="1">
      <c r="C96" s="1"/>
      <c r="D96" s="1"/>
      <c r="F96" s="1"/>
      <c r="Q96" s="1"/>
      <c r="R96" s="1"/>
      <c r="S96" s="1"/>
    </row>
    <row r="97" spans="3:19" ht="50.1" customHeight="1">
      <c r="C97" s="1"/>
      <c r="D97" s="1"/>
      <c r="F97" s="1"/>
      <c r="Q97" s="1"/>
      <c r="R97" s="1"/>
      <c r="S97" s="1"/>
    </row>
    <row r="98" spans="3:19" ht="50.1" customHeight="1">
      <c r="C98" s="1"/>
      <c r="D98" s="1"/>
      <c r="F98" s="1"/>
      <c r="Q98" s="1"/>
      <c r="R98" s="1"/>
      <c r="S98" s="1"/>
    </row>
    <row r="99" spans="3:19" ht="50.1" customHeight="1">
      <c r="C99" s="1"/>
      <c r="D99" s="1"/>
      <c r="F99" s="1"/>
      <c r="Q99" s="1"/>
      <c r="R99" s="1"/>
      <c r="S99" s="1"/>
    </row>
    <row r="100" spans="3:19" ht="50.1" customHeight="1">
      <c r="C100" s="1"/>
      <c r="D100" s="1"/>
      <c r="F100" s="1"/>
      <c r="Q100" s="1"/>
      <c r="R100" s="1"/>
      <c r="S100" s="1"/>
    </row>
    <row r="101" spans="3:19" ht="50.1" customHeight="1">
      <c r="C101" s="1"/>
      <c r="D101" s="1"/>
      <c r="F101" s="1"/>
      <c r="Q101" s="1"/>
      <c r="R101" s="1"/>
      <c r="S101" s="1"/>
    </row>
    <row r="102" spans="3:19" ht="50.1" customHeight="1">
      <c r="C102" s="1"/>
      <c r="D102" s="1"/>
      <c r="F102" s="1"/>
      <c r="Q102" s="1"/>
      <c r="R102" s="1"/>
      <c r="S102" s="1"/>
    </row>
    <row r="103" spans="3:19" ht="50.1" customHeight="1">
      <c r="C103" s="1"/>
      <c r="D103" s="1"/>
      <c r="F103" s="1"/>
      <c r="Q103" s="1"/>
      <c r="R103" s="1"/>
      <c r="S103" s="1"/>
    </row>
    <row r="104" spans="3:19" ht="50.1" customHeight="1">
      <c r="C104" s="1"/>
      <c r="D104" s="1"/>
      <c r="F104" s="1"/>
      <c r="Q104" s="1"/>
      <c r="R104" s="1"/>
      <c r="S104" s="1"/>
    </row>
    <row r="105" spans="3:19" ht="50.1" customHeight="1">
      <c r="C105" s="1"/>
      <c r="D105" s="1"/>
      <c r="F105" s="1"/>
      <c r="Q105" s="1"/>
      <c r="R105" s="1"/>
      <c r="S105" s="1"/>
    </row>
    <row r="106" spans="3:19" ht="50.1" customHeight="1">
      <c r="C106" s="1"/>
      <c r="D106" s="1"/>
      <c r="F106" s="1"/>
      <c r="Q106" s="1"/>
      <c r="R106" s="1"/>
      <c r="S106" s="1"/>
    </row>
    <row r="107" spans="3:19" ht="50.1" customHeight="1">
      <c r="C107" s="1"/>
      <c r="D107" s="1"/>
      <c r="F107" s="1"/>
      <c r="Q107" s="1"/>
      <c r="R107" s="1"/>
      <c r="S107" s="1"/>
    </row>
    <row r="108" spans="3:19" ht="50.1" customHeight="1">
      <c r="C108" s="1"/>
      <c r="D108" s="1"/>
      <c r="F108" s="1"/>
      <c r="Q108" s="1"/>
      <c r="R108" s="1"/>
      <c r="S108" s="1"/>
    </row>
    <row r="109" spans="3:19" ht="50.1" customHeight="1">
      <c r="C109" s="1"/>
      <c r="D109" s="1"/>
      <c r="F109" s="1"/>
      <c r="Q109" s="1"/>
      <c r="R109" s="1"/>
      <c r="S109" s="1"/>
    </row>
    <row r="110" spans="3:19" ht="50.1" customHeight="1">
      <c r="C110" s="1"/>
      <c r="D110" s="1"/>
      <c r="F110" s="1"/>
      <c r="Q110" s="1"/>
      <c r="R110" s="1"/>
      <c r="S110" s="1"/>
    </row>
    <row r="111" spans="3:19" ht="50.1" customHeight="1">
      <c r="C111" s="1"/>
      <c r="D111" s="1"/>
      <c r="F111" s="1"/>
      <c r="Q111" s="1"/>
      <c r="R111" s="1"/>
      <c r="S111" s="1"/>
    </row>
    <row r="112" spans="3:19" ht="50.1" customHeight="1">
      <c r="C112" s="1"/>
      <c r="D112" s="1"/>
      <c r="F112" s="1"/>
      <c r="Q112" s="1"/>
      <c r="R112" s="1"/>
      <c r="S112" s="1"/>
    </row>
    <row r="113" spans="3:19" ht="50.1" customHeight="1">
      <c r="C113" s="1"/>
      <c r="D113" s="1"/>
      <c r="F113" s="1"/>
      <c r="Q113" s="1"/>
      <c r="R113" s="1"/>
      <c r="S113" s="1"/>
    </row>
    <row r="114" spans="3:19" ht="50.1" customHeight="1">
      <c r="C114" s="1"/>
      <c r="D114" s="1"/>
      <c r="F114" s="1"/>
      <c r="Q114" s="1"/>
      <c r="R114" s="1"/>
      <c r="S114" s="1"/>
    </row>
    <row r="115" spans="3:19" ht="50.1" customHeight="1">
      <c r="C115" s="1"/>
      <c r="D115" s="1"/>
      <c r="F115" s="1"/>
      <c r="Q115" s="1"/>
      <c r="R115" s="1"/>
      <c r="S115" s="1"/>
    </row>
    <row r="116" spans="3:19" ht="50.1" customHeight="1">
      <c r="C116" s="1"/>
      <c r="D116" s="1"/>
      <c r="F116" s="1"/>
      <c r="Q116" s="1"/>
      <c r="R116" s="1"/>
      <c r="S116" s="1"/>
    </row>
    <row r="117" spans="3:19" ht="50.1" customHeight="1">
      <c r="C117" s="1"/>
      <c r="D117" s="1"/>
      <c r="F117" s="1"/>
      <c r="Q117" s="1"/>
      <c r="R117" s="1"/>
      <c r="S117" s="1"/>
    </row>
    <row r="118" spans="3:19" ht="50.1" customHeight="1">
      <c r="C118" s="1"/>
      <c r="D118" s="1"/>
      <c r="F118" s="1"/>
      <c r="Q118" s="1"/>
      <c r="R118" s="1"/>
      <c r="S118" s="1"/>
    </row>
    <row r="119" spans="3:19" ht="50.1" customHeight="1">
      <c r="C119" s="1"/>
      <c r="D119" s="1"/>
      <c r="F119" s="1"/>
      <c r="Q119" s="1"/>
      <c r="R119" s="1"/>
      <c r="S119" s="1"/>
    </row>
    <row r="120" spans="3:19" ht="50.1" customHeight="1">
      <c r="C120" s="1"/>
      <c r="D120" s="1"/>
      <c r="F120" s="1"/>
      <c r="Q120" s="1"/>
      <c r="R120" s="1"/>
      <c r="S120" s="1"/>
    </row>
    <row r="121" spans="3:19" ht="50.1" customHeight="1">
      <c r="C121" s="1"/>
      <c r="D121" s="1"/>
      <c r="F121" s="1"/>
      <c r="Q121" s="1"/>
      <c r="R121" s="1"/>
      <c r="S121" s="1"/>
    </row>
    <row r="122" spans="3:19" ht="50.1" customHeight="1">
      <c r="C122" s="1"/>
      <c r="D122" s="1"/>
      <c r="F122" s="1"/>
      <c r="Q122" s="1"/>
      <c r="R122" s="1"/>
      <c r="S122" s="1"/>
    </row>
    <row r="123" spans="3:19" ht="50.1" customHeight="1">
      <c r="C123" s="1"/>
      <c r="D123" s="1"/>
      <c r="F123" s="1"/>
      <c r="Q123" s="1"/>
      <c r="R123" s="1"/>
      <c r="S123" s="1"/>
    </row>
    <row r="124" spans="3:19" ht="50.1" customHeight="1">
      <c r="C124" s="1"/>
      <c r="D124" s="1"/>
      <c r="F124" s="1"/>
      <c r="Q124" s="1"/>
      <c r="R124" s="1"/>
      <c r="S124" s="1"/>
    </row>
    <row r="125" spans="3:19" ht="50.1" customHeight="1">
      <c r="C125" s="1"/>
      <c r="D125" s="1"/>
      <c r="F125" s="1"/>
      <c r="Q125" s="1"/>
      <c r="R125" s="1"/>
      <c r="S125" s="1"/>
    </row>
    <row r="126" spans="3:19" ht="50.1" customHeight="1">
      <c r="C126" s="1"/>
      <c r="D126" s="1"/>
      <c r="F126" s="1"/>
      <c r="Q126" s="1"/>
      <c r="R126" s="1"/>
      <c r="S126" s="1"/>
    </row>
    <row r="127" spans="3:19" ht="50.1" customHeight="1">
      <c r="C127" s="1"/>
      <c r="D127" s="1"/>
      <c r="F127" s="1"/>
      <c r="Q127" s="1"/>
      <c r="R127" s="1"/>
      <c r="S127" s="1"/>
    </row>
    <row r="128" spans="3:19" ht="50.1" customHeight="1">
      <c r="C128" s="1"/>
      <c r="D128" s="1"/>
      <c r="F128" s="1"/>
      <c r="Q128" s="1"/>
      <c r="R128" s="1"/>
      <c r="S128" s="1"/>
    </row>
    <row r="129" spans="3:19" ht="50.1" customHeight="1">
      <c r="C129" s="1"/>
      <c r="D129" s="1"/>
      <c r="F129" s="1"/>
      <c r="Q129" s="1"/>
      <c r="R129" s="1"/>
      <c r="S129" s="1"/>
    </row>
    <row r="130" spans="3:19" ht="50.1" customHeight="1">
      <c r="C130" s="1"/>
      <c r="D130" s="1"/>
      <c r="F130" s="1"/>
      <c r="Q130" s="1"/>
      <c r="R130" s="1"/>
      <c r="S130" s="1"/>
    </row>
    <row r="131" spans="3:19" ht="50.1" customHeight="1">
      <c r="C131" s="1"/>
      <c r="D131" s="1"/>
      <c r="F131" s="1"/>
      <c r="Q131" s="1"/>
      <c r="R131" s="1"/>
      <c r="S131" s="1"/>
    </row>
    <row r="132" spans="3:19" ht="50.1" customHeight="1">
      <c r="C132" s="1"/>
      <c r="D132" s="1"/>
      <c r="F132" s="1"/>
      <c r="Q132" s="1"/>
      <c r="R132" s="1"/>
      <c r="S132" s="1"/>
    </row>
    <row r="133" spans="3:19" ht="50.1" customHeight="1">
      <c r="C133" s="1"/>
      <c r="D133" s="1"/>
      <c r="F133" s="1"/>
      <c r="Q133" s="1"/>
      <c r="R133" s="1"/>
      <c r="S133" s="1"/>
    </row>
    <row r="134" spans="3:19" ht="50.1" customHeight="1">
      <c r="C134" s="1"/>
      <c r="D134" s="1"/>
      <c r="F134" s="1"/>
      <c r="Q134" s="1"/>
      <c r="R134" s="1"/>
      <c r="S134" s="1"/>
    </row>
    <row r="135" spans="3:19" ht="50.1" customHeight="1">
      <c r="C135" s="1"/>
      <c r="D135" s="1"/>
      <c r="F135" s="1"/>
      <c r="Q135" s="1"/>
      <c r="R135" s="1"/>
      <c r="S135" s="1"/>
    </row>
    <row r="136" spans="3:19" ht="50.1" customHeight="1">
      <c r="C136" s="1"/>
      <c r="D136" s="1"/>
      <c r="F136" s="1"/>
      <c r="Q136" s="1"/>
      <c r="R136" s="1"/>
      <c r="S136" s="1"/>
    </row>
    <row r="137" spans="3:19" ht="50.1" customHeight="1">
      <c r="C137" s="1"/>
      <c r="D137" s="1"/>
      <c r="F137" s="1"/>
      <c r="Q137" s="1"/>
      <c r="R137" s="1"/>
      <c r="S137" s="1"/>
    </row>
    <row r="138" spans="3:19" ht="50.1" customHeight="1">
      <c r="C138" s="1"/>
      <c r="D138" s="1"/>
      <c r="F138" s="1"/>
      <c r="Q138" s="1"/>
      <c r="R138" s="1"/>
      <c r="S138" s="1"/>
    </row>
    <row r="139" spans="3:19" ht="50.1" customHeight="1">
      <c r="C139" s="1"/>
      <c r="D139" s="1"/>
      <c r="F139" s="1"/>
      <c r="Q139" s="1"/>
      <c r="R139" s="1"/>
      <c r="S139" s="1"/>
    </row>
    <row r="140" spans="3:19" ht="50.1" customHeight="1">
      <c r="C140" s="1"/>
      <c r="D140" s="1"/>
      <c r="F140" s="1"/>
      <c r="Q140" s="1"/>
      <c r="R140" s="1"/>
      <c r="S140" s="1"/>
    </row>
    <row r="141" spans="3:19" ht="50.1" customHeight="1">
      <c r="C141" s="1"/>
      <c r="D141" s="1"/>
      <c r="F141" s="1"/>
      <c r="Q141" s="1"/>
      <c r="R141" s="1"/>
      <c r="S141" s="1"/>
    </row>
    <row r="142" spans="3:19" ht="50.1" customHeight="1">
      <c r="C142" s="1"/>
      <c r="D142" s="1"/>
      <c r="F142" s="1"/>
      <c r="Q142" s="1"/>
      <c r="R142" s="1"/>
      <c r="S142" s="1"/>
    </row>
    <row r="143" spans="3:19" ht="50.1" customHeight="1">
      <c r="C143" s="1"/>
      <c r="D143" s="1"/>
      <c r="F143" s="1"/>
      <c r="Q143" s="1"/>
      <c r="R143" s="1"/>
      <c r="S143" s="1"/>
    </row>
    <row r="144" spans="3:19" ht="50.1" customHeight="1">
      <c r="C144" s="1"/>
      <c r="D144" s="1"/>
      <c r="F144" s="1"/>
      <c r="Q144" s="1"/>
      <c r="R144" s="1"/>
      <c r="S144" s="1"/>
    </row>
    <row r="145" spans="3:19" ht="50.1" customHeight="1">
      <c r="C145" s="1"/>
      <c r="D145" s="1"/>
      <c r="F145" s="1"/>
      <c r="Q145" s="1"/>
      <c r="R145" s="1"/>
      <c r="S145" s="1"/>
    </row>
    <row r="146" spans="3:19" ht="50.1" customHeight="1">
      <c r="C146" s="1"/>
      <c r="D146" s="1"/>
      <c r="F146" s="1"/>
      <c r="Q146" s="1"/>
      <c r="R146" s="1"/>
      <c r="S146" s="1"/>
    </row>
    <row r="147" spans="3:19" ht="50.1" customHeight="1">
      <c r="C147" s="1"/>
      <c r="D147" s="1"/>
      <c r="F147" s="1"/>
      <c r="Q147" s="1"/>
      <c r="R147" s="1"/>
      <c r="S147" s="1"/>
    </row>
    <row r="148" spans="3:19" ht="50.1" customHeight="1">
      <c r="C148" s="1"/>
      <c r="D148" s="1"/>
      <c r="F148" s="1"/>
      <c r="Q148" s="1"/>
      <c r="R148" s="1"/>
      <c r="S148" s="1"/>
    </row>
    <row r="149" spans="3:19" ht="50.1" customHeight="1">
      <c r="C149" s="1"/>
      <c r="D149" s="1"/>
      <c r="F149" s="1"/>
      <c r="Q149" s="1"/>
      <c r="R149" s="1"/>
      <c r="S149" s="1"/>
    </row>
    <row r="150" spans="3:19" ht="50.1" customHeight="1">
      <c r="C150" s="1"/>
      <c r="D150" s="1"/>
      <c r="F150" s="1"/>
      <c r="Q150" s="1"/>
      <c r="R150" s="1"/>
      <c r="S150" s="1"/>
    </row>
    <row r="151" spans="3:19" ht="50.1" customHeight="1">
      <c r="C151" s="1"/>
      <c r="D151" s="1"/>
      <c r="F151" s="1"/>
      <c r="Q151" s="1"/>
      <c r="R151" s="1"/>
      <c r="S151" s="1"/>
    </row>
    <row r="152" spans="3:19" ht="50.1" customHeight="1">
      <c r="C152" s="1"/>
      <c r="D152" s="1"/>
      <c r="F152" s="1"/>
      <c r="Q152" s="1"/>
      <c r="R152" s="1"/>
      <c r="S152" s="1"/>
    </row>
    <row r="153" spans="3:19" ht="50.1" customHeight="1">
      <c r="C153" s="1"/>
      <c r="D153" s="1"/>
      <c r="F153" s="1"/>
      <c r="Q153" s="1"/>
      <c r="R153" s="1"/>
      <c r="S153" s="1"/>
    </row>
    <row r="154" spans="3:19" ht="50.1" customHeight="1">
      <c r="C154" s="1"/>
      <c r="D154" s="1"/>
      <c r="F154" s="1"/>
      <c r="Q154" s="1"/>
      <c r="R154" s="1"/>
      <c r="S154" s="1"/>
    </row>
    <row r="155" spans="3:19" ht="50.1" customHeight="1">
      <c r="C155" s="1"/>
      <c r="D155" s="1"/>
      <c r="F155" s="1"/>
      <c r="Q155" s="1"/>
      <c r="R155" s="1"/>
      <c r="S155" s="1"/>
    </row>
    <row r="156" spans="3:19" ht="50.1" customHeight="1">
      <c r="C156" s="1"/>
      <c r="D156" s="1"/>
      <c r="F156" s="1"/>
      <c r="Q156" s="1"/>
      <c r="R156" s="1"/>
      <c r="S156" s="1"/>
    </row>
    <row r="157" spans="3:19" ht="50.1" customHeight="1">
      <c r="C157" s="1"/>
      <c r="D157" s="1"/>
      <c r="F157" s="1"/>
      <c r="Q157" s="1"/>
      <c r="R157" s="1"/>
      <c r="S157" s="1"/>
    </row>
    <row r="158" spans="3:19" ht="50.1" customHeight="1">
      <c r="C158" s="1"/>
      <c r="D158" s="1"/>
      <c r="F158" s="1"/>
      <c r="Q158" s="1"/>
      <c r="R158" s="1"/>
      <c r="S158" s="1"/>
    </row>
    <row r="159" spans="3:19" ht="50.1" customHeight="1">
      <c r="C159" s="1"/>
      <c r="D159" s="1"/>
      <c r="F159" s="1"/>
      <c r="Q159" s="1"/>
      <c r="R159" s="1"/>
      <c r="S159" s="1"/>
    </row>
    <row r="160" spans="3:19" ht="50.1" customHeight="1">
      <c r="C160" s="1"/>
      <c r="D160" s="1"/>
      <c r="F160" s="1"/>
      <c r="Q160" s="1"/>
      <c r="R160" s="1"/>
      <c r="S160" s="1"/>
    </row>
    <row r="161" spans="3:19" ht="50.1" customHeight="1">
      <c r="C161" s="1"/>
      <c r="D161" s="1"/>
      <c r="F161" s="1"/>
      <c r="Q161" s="1"/>
      <c r="R161" s="1"/>
      <c r="S161" s="1"/>
    </row>
    <row r="162" spans="3:19" ht="50.1" customHeight="1">
      <c r="C162" s="1"/>
      <c r="D162" s="1"/>
      <c r="F162" s="1"/>
      <c r="Q162" s="1"/>
      <c r="R162" s="1"/>
      <c r="S162" s="1"/>
    </row>
    <row r="163" spans="3:19" ht="50.1" customHeight="1">
      <c r="C163" s="1"/>
      <c r="D163" s="1"/>
      <c r="F163" s="1"/>
      <c r="Q163" s="1"/>
      <c r="R163" s="1"/>
      <c r="S163" s="1"/>
    </row>
    <row r="164" spans="3:19" ht="50.1" customHeight="1">
      <c r="C164" s="1"/>
      <c r="D164" s="1"/>
      <c r="F164" s="1"/>
      <c r="Q164" s="1"/>
      <c r="R164" s="1"/>
      <c r="S164" s="1"/>
    </row>
    <row r="165" spans="3:19" ht="50.1" customHeight="1">
      <c r="C165" s="1"/>
      <c r="D165" s="1"/>
      <c r="F165" s="1"/>
      <c r="Q165" s="1"/>
      <c r="R165" s="1"/>
      <c r="S165" s="1"/>
    </row>
    <row r="166" spans="3:19" ht="50.1" customHeight="1">
      <c r="C166" s="1"/>
      <c r="D166" s="1"/>
      <c r="F166" s="1"/>
      <c r="Q166" s="1"/>
      <c r="R166" s="1"/>
      <c r="S166" s="1"/>
    </row>
    <row r="167" spans="3:19" ht="50.1" customHeight="1">
      <c r="C167" s="1"/>
      <c r="D167" s="1"/>
      <c r="F167" s="1"/>
      <c r="Q167" s="1"/>
      <c r="R167" s="1"/>
      <c r="S167" s="1"/>
    </row>
    <row r="168" spans="3:19" ht="50.1" customHeight="1">
      <c r="C168" s="1"/>
      <c r="D168" s="1"/>
      <c r="F168" s="1"/>
      <c r="Q168" s="1"/>
      <c r="R168" s="1"/>
      <c r="S168" s="1"/>
    </row>
    <row r="169" spans="3:19" ht="50.1" customHeight="1">
      <c r="C169" s="1"/>
      <c r="D169" s="1"/>
      <c r="F169" s="1"/>
      <c r="Q169" s="1"/>
      <c r="R169" s="1"/>
      <c r="S169" s="1"/>
    </row>
    <row r="170" spans="3:19" ht="50.1" customHeight="1">
      <c r="C170" s="1"/>
      <c r="D170" s="1"/>
      <c r="F170" s="1"/>
      <c r="Q170" s="1"/>
      <c r="R170" s="1"/>
      <c r="S170" s="1"/>
    </row>
    <row r="171" spans="3:19" ht="50.1" customHeight="1">
      <c r="C171" s="1"/>
      <c r="D171" s="1"/>
      <c r="F171" s="1"/>
      <c r="Q171" s="1"/>
      <c r="R171" s="1"/>
      <c r="S171" s="1"/>
    </row>
    <row r="172" spans="3:19" ht="50.1" customHeight="1">
      <c r="C172" s="1"/>
      <c r="D172" s="1"/>
      <c r="F172" s="1"/>
      <c r="Q172" s="1"/>
      <c r="R172" s="1"/>
      <c r="S172" s="1"/>
    </row>
    <row r="173" spans="3:19" ht="50.1" customHeight="1">
      <c r="C173" s="1"/>
      <c r="D173" s="1"/>
      <c r="F173" s="1"/>
      <c r="Q173" s="1"/>
      <c r="R173" s="1"/>
      <c r="S173" s="1"/>
    </row>
    <row r="174" spans="3:19" ht="50.1" customHeight="1">
      <c r="C174" s="1"/>
      <c r="D174" s="1"/>
      <c r="F174" s="1"/>
      <c r="Q174" s="1"/>
      <c r="R174" s="1"/>
      <c r="S174" s="1"/>
    </row>
    <row r="175" spans="3:19" ht="50.1" customHeight="1">
      <c r="C175" s="1"/>
      <c r="D175" s="1"/>
      <c r="F175" s="1"/>
      <c r="Q175" s="1"/>
      <c r="R175" s="1"/>
      <c r="S175" s="1"/>
    </row>
    <row r="176" spans="3:19" ht="50.1" customHeight="1">
      <c r="C176" s="1"/>
      <c r="D176" s="1"/>
      <c r="F176" s="1"/>
      <c r="Q176" s="1"/>
      <c r="R176" s="1"/>
      <c r="S176" s="1"/>
    </row>
    <row r="177" spans="3:19" ht="50.1" customHeight="1">
      <c r="C177" s="1"/>
      <c r="D177" s="1"/>
      <c r="F177" s="1"/>
      <c r="Q177" s="1"/>
      <c r="R177" s="1"/>
      <c r="S177" s="1"/>
    </row>
    <row r="178" spans="3:19" ht="50.1" customHeight="1">
      <c r="C178" s="1"/>
      <c r="D178" s="1"/>
      <c r="F178" s="1"/>
      <c r="Q178" s="1"/>
      <c r="R178" s="1"/>
      <c r="S178" s="1"/>
    </row>
    <row r="179" spans="3:19" ht="50.1" customHeight="1">
      <c r="C179" s="1"/>
      <c r="D179" s="1"/>
      <c r="F179" s="1"/>
      <c r="Q179" s="1"/>
      <c r="R179" s="1"/>
      <c r="S179" s="1"/>
    </row>
    <row r="180" spans="3:19" ht="50.1" customHeight="1">
      <c r="C180" s="1"/>
      <c r="D180" s="1"/>
      <c r="F180" s="1"/>
      <c r="Q180" s="1"/>
      <c r="R180" s="1"/>
      <c r="S180" s="1"/>
    </row>
    <row r="181" spans="3:19" ht="50.1" customHeight="1">
      <c r="C181" s="1"/>
      <c r="D181" s="1"/>
      <c r="F181" s="1"/>
      <c r="Q181" s="1"/>
      <c r="R181" s="1"/>
      <c r="S181" s="1"/>
    </row>
    <row r="182" spans="3:19" ht="50.1" customHeight="1">
      <c r="C182" s="1"/>
      <c r="D182" s="1"/>
      <c r="F182" s="1"/>
      <c r="Q182" s="1"/>
      <c r="R182" s="1"/>
      <c r="S182" s="1"/>
    </row>
    <row r="183" spans="3:19" ht="50.1" customHeight="1">
      <c r="C183" s="1"/>
      <c r="D183" s="1"/>
      <c r="F183" s="1"/>
      <c r="Q183" s="1"/>
      <c r="R183" s="1"/>
      <c r="S183" s="1"/>
    </row>
    <row r="184" spans="3:19" ht="50.1" customHeight="1">
      <c r="C184" s="1"/>
      <c r="D184" s="1"/>
      <c r="F184" s="1"/>
      <c r="Q184" s="1"/>
      <c r="R184" s="1"/>
      <c r="S184" s="1"/>
    </row>
    <row r="185" spans="3:19" ht="50.1" customHeight="1">
      <c r="C185" s="1"/>
      <c r="D185" s="1"/>
      <c r="F185" s="1"/>
      <c r="Q185" s="1"/>
      <c r="R185" s="1"/>
      <c r="S185" s="1"/>
    </row>
    <row r="186" spans="3:19" ht="50.1" customHeight="1">
      <c r="C186" s="1"/>
      <c r="D186" s="1"/>
      <c r="F186" s="1"/>
      <c r="Q186" s="1"/>
      <c r="R186" s="1"/>
      <c r="S186" s="1"/>
    </row>
    <row r="187" spans="3:19" ht="50.1" customHeight="1">
      <c r="C187" s="1"/>
      <c r="D187" s="1"/>
      <c r="F187" s="1"/>
      <c r="Q187" s="1"/>
      <c r="R187" s="1"/>
      <c r="S187" s="1"/>
    </row>
    <row r="188" spans="3:19" ht="50.1" customHeight="1">
      <c r="C188" s="1"/>
      <c r="D188" s="1"/>
      <c r="F188" s="1"/>
      <c r="Q188" s="1"/>
      <c r="R188" s="1"/>
      <c r="S188" s="1"/>
    </row>
    <row r="189" spans="3:19" ht="50.1" customHeight="1">
      <c r="C189" s="1"/>
      <c r="D189" s="1"/>
      <c r="F189" s="1"/>
      <c r="Q189" s="1"/>
      <c r="R189" s="1"/>
      <c r="S189" s="1"/>
    </row>
    <row r="190" spans="3:19" ht="50.1" customHeight="1">
      <c r="C190" s="1"/>
      <c r="D190" s="1"/>
      <c r="F190" s="1"/>
      <c r="Q190" s="1"/>
      <c r="R190" s="1"/>
      <c r="S190" s="1"/>
    </row>
    <row r="191" spans="3:19" ht="50.1" customHeight="1">
      <c r="C191" s="1"/>
      <c r="D191" s="1"/>
      <c r="F191" s="1"/>
      <c r="Q191" s="1"/>
      <c r="R191" s="1"/>
      <c r="S191" s="1"/>
    </row>
    <row r="192" spans="3:19" ht="50.1" customHeight="1">
      <c r="C192" s="1"/>
      <c r="D192" s="1"/>
      <c r="F192" s="1"/>
      <c r="Q192" s="1"/>
      <c r="R192" s="1"/>
      <c r="S192" s="1"/>
    </row>
    <row r="193" spans="3:19" ht="50.1" customHeight="1">
      <c r="C193" s="1"/>
      <c r="D193" s="1"/>
      <c r="F193" s="1"/>
      <c r="Q193" s="1"/>
      <c r="R193" s="1"/>
      <c r="S193" s="1"/>
    </row>
    <row r="194" spans="3:19" ht="50.1" customHeight="1">
      <c r="C194" s="1"/>
      <c r="D194" s="1"/>
      <c r="F194" s="1"/>
      <c r="Q194" s="1"/>
      <c r="R194" s="1"/>
      <c r="S194" s="1"/>
    </row>
    <row r="195" spans="3:19" ht="50.1" customHeight="1">
      <c r="C195" s="1"/>
      <c r="D195" s="1"/>
      <c r="F195" s="1"/>
      <c r="Q195" s="1"/>
      <c r="R195" s="1"/>
      <c r="S195" s="1"/>
    </row>
    <row r="196" spans="3:19" ht="50.1" customHeight="1">
      <c r="C196" s="1"/>
      <c r="D196" s="1"/>
      <c r="F196" s="1"/>
      <c r="Q196" s="1"/>
      <c r="R196" s="1"/>
      <c r="S196" s="1"/>
    </row>
    <row r="197" spans="3:19" ht="50.1" customHeight="1">
      <c r="C197" s="1"/>
      <c r="D197" s="1"/>
      <c r="F197" s="1"/>
      <c r="Q197" s="1"/>
      <c r="R197" s="1"/>
      <c r="S197" s="1"/>
    </row>
    <row r="198" spans="3:19" ht="50.1" customHeight="1">
      <c r="C198" s="1"/>
      <c r="D198" s="1"/>
      <c r="F198" s="1"/>
      <c r="Q198" s="1"/>
      <c r="R198" s="1"/>
      <c r="S198" s="1"/>
    </row>
    <row r="199" spans="3:19" ht="50.1" customHeight="1">
      <c r="C199" s="1"/>
      <c r="D199" s="1"/>
      <c r="F199" s="1"/>
      <c r="Q199" s="1"/>
      <c r="R199" s="1"/>
      <c r="S199" s="1"/>
    </row>
    <row r="200" spans="3:19" ht="50.1" customHeight="1">
      <c r="C200" s="1"/>
      <c r="D200" s="1"/>
      <c r="F200" s="1"/>
      <c r="Q200" s="1"/>
      <c r="R200" s="1"/>
      <c r="S200" s="1"/>
    </row>
    <row r="201" spans="3:19" ht="50.1" customHeight="1">
      <c r="C201" s="1"/>
      <c r="D201" s="1"/>
      <c r="F201" s="1"/>
      <c r="Q201" s="1"/>
      <c r="R201" s="1"/>
      <c r="S201" s="1"/>
    </row>
    <row r="202" spans="3:19" ht="50.1" customHeight="1">
      <c r="C202" s="1"/>
      <c r="D202" s="1"/>
      <c r="F202" s="1"/>
      <c r="Q202" s="1"/>
      <c r="R202" s="1"/>
      <c r="S202" s="1"/>
    </row>
    <row r="203" spans="3:19" ht="50.1" customHeight="1">
      <c r="C203" s="1"/>
      <c r="D203" s="1"/>
      <c r="F203" s="1"/>
      <c r="Q203" s="1"/>
      <c r="R203" s="1"/>
      <c r="S203" s="1"/>
    </row>
    <row r="204" spans="3:19" ht="50.1" customHeight="1">
      <c r="C204" s="1"/>
      <c r="D204" s="1"/>
      <c r="F204" s="1"/>
      <c r="Q204" s="1"/>
      <c r="R204" s="1"/>
      <c r="S204" s="1"/>
    </row>
    <row r="205" spans="3:19" ht="50.1" customHeight="1">
      <c r="D205" s="1"/>
      <c r="F205" s="1"/>
      <c r="Q205" s="1"/>
      <c r="R205" s="1"/>
      <c r="S205" s="1"/>
    </row>
    <row r="206" spans="3:19" ht="50.1" customHeight="1">
      <c r="D206" s="1"/>
      <c r="F206" s="1"/>
      <c r="Q206" s="1"/>
      <c r="R206" s="1"/>
      <c r="S206" s="1"/>
    </row>
    <row r="207" spans="3:19" ht="50.1" customHeight="1">
      <c r="D207" s="1"/>
      <c r="F207" s="1"/>
      <c r="Q207" s="1"/>
      <c r="R207" s="1"/>
      <c r="S207" s="1"/>
    </row>
    <row r="208" spans="3:19" ht="50.1" customHeight="1">
      <c r="D208" s="1"/>
      <c r="F208" s="1"/>
      <c r="Q208" s="1"/>
      <c r="R208" s="1"/>
      <c r="S208" s="1"/>
    </row>
    <row r="209" spans="4:19" ht="50.1" customHeight="1">
      <c r="D209" s="1"/>
      <c r="F209" s="1"/>
      <c r="Q209" s="1"/>
      <c r="R209" s="1"/>
      <c r="S209" s="1"/>
    </row>
    <row r="210" spans="4:19" ht="50.1" customHeight="1">
      <c r="D210" s="1"/>
      <c r="F210" s="1"/>
      <c r="Q210" s="1"/>
      <c r="R210" s="1"/>
      <c r="S210" s="1"/>
    </row>
    <row r="211" spans="4:19" ht="50.1" customHeight="1">
      <c r="D211" s="1"/>
      <c r="F211" s="1"/>
      <c r="Q211" s="1"/>
      <c r="R211" s="1"/>
      <c r="S211" s="1"/>
    </row>
    <row r="212" spans="4:19" ht="50.1" customHeight="1">
      <c r="D212" s="1"/>
      <c r="F212" s="1"/>
      <c r="Q212" s="1"/>
      <c r="R212" s="1"/>
      <c r="S212" s="1"/>
    </row>
    <row r="213" spans="4:19" ht="50.1" customHeight="1">
      <c r="D213" s="1"/>
      <c r="F213" s="1"/>
      <c r="Q213" s="1"/>
      <c r="R213" s="1"/>
      <c r="S213" s="1"/>
    </row>
    <row r="214" spans="4:19" ht="50.1" customHeight="1">
      <c r="D214" s="1"/>
      <c r="F214" s="1"/>
      <c r="Q214" s="1"/>
      <c r="R214" s="1"/>
      <c r="S214" s="1"/>
    </row>
    <row r="215" spans="4:19" ht="50.1" customHeight="1">
      <c r="D215" s="1"/>
      <c r="F215" s="1"/>
      <c r="Q215" s="1"/>
      <c r="R215" s="1"/>
      <c r="S215" s="1"/>
    </row>
    <row r="216" spans="4:19" ht="50.1" customHeight="1">
      <c r="D216" s="1"/>
      <c r="F216" s="1"/>
      <c r="Q216" s="1"/>
      <c r="R216" s="1"/>
      <c r="S216" s="1"/>
    </row>
    <row r="217" spans="4:19" ht="50.1" customHeight="1">
      <c r="D217" s="1"/>
      <c r="F217" s="1"/>
      <c r="Q217" s="1"/>
      <c r="R217" s="1"/>
      <c r="S217" s="1"/>
    </row>
    <row r="218" spans="4:19" ht="50.1" customHeight="1">
      <c r="D218" s="1"/>
      <c r="F218" s="1"/>
      <c r="Q218" s="1"/>
      <c r="R218" s="1"/>
      <c r="S218" s="1"/>
    </row>
    <row r="219" spans="4:19" ht="50.1" customHeight="1">
      <c r="D219" s="1"/>
      <c r="F219" s="1"/>
      <c r="Q219" s="1"/>
      <c r="R219" s="1"/>
      <c r="S219" s="1"/>
    </row>
    <row r="220" spans="4:19" ht="50.1" customHeight="1">
      <c r="D220" s="1"/>
      <c r="F220" s="1"/>
      <c r="Q220" s="1"/>
      <c r="R220" s="1"/>
      <c r="S220" s="1"/>
    </row>
    <row r="221" spans="4:19" ht="50.1" customHeight="1">
      <c r="D221" s="1"/>
      <c r="F221" s="1"/>
      <c r="Q221" s="1"/>
      <c r="R221" s="1"/>
      <c r="S221" s="1"/>
    </row>
    <row r="222" spans="4:19" ht="50.1" customHeight="1">
      <c r="D222" s="1"/>
      <c r="F222" s="1"/>
      <c r="Q222" s="1"/>
      <c r="R222" s="1"/>
      <c r="S222" s="1"/>
    </row>
    <row r="223" spans="4:19" ht="50.1" customHeight="1">
      <c r="D223" s="1"/>
      <c r="F223" s="1"/>
      <c r="Q223" s="1"/>
      <c r="R223" s="1"/>
      <c r="S223" s="1"/>
    </row>
    <row r="224" spans="4:19" ht="50.1" customHeight="1">
      <c r="D224" s="1"/>
      <c r="F224" s="1"/>
      <c r="Q224" s="1"/>
      <c r="R224" s="1"/>
      <c r="S224" s="1"/>
    </row>
    <row r="225" spans="4:19" ht="50.1" customHeight="1">
      <c r="D225" s="1"/>
      <c r="F225" s="1"/>
      <c r="Q225" s="1"/>
      <c r="R225" s="1"/>
      <c r="S225" s="1"/>
    </row>
    <row r="226" spans="4:19" ht="50.1" customHeight="1">
      <c r="D226" s="1"/>
      <c r="F226" s="1"/>
      <c r="Q226" s="1"/>
      <c r="R226" s="1"/>
      <c r="S226" s="1"/>
    </row>
    <row r="227" spans="4:19" ht="50.1" customHeight="1">
      <c r="D227" s="1"/>
      <c r="F227" s="1"/>
      <c r="Q227" s="1"/>
      <c r="R227" s="1"/>
      <c r="S227" s="1"/>
    </row>
    <row r="228" spans="4:19" ht="50.1" customHeight="1">
      <c r="D228" s="1"/>
      <c r="F228" s="1"/>
      <c r="Q228" s="1"/>
      <c r="R228" s="1"/>
      <c r="S228" s="1"/>
    </row>
    <row r="229" spans="4:19" ht="50.1" customHeight="1">
      <c r="D229" s="1"/>
      <c r="F229" s="1"/>
      <c r="Q229" s="1"/>
      <c r="R229" s="1"/>
      <c r="S229" s="1"/>
    </row>
    <row r="230" spans="4:19" ht="50.1" customHeight="1">
      <c r="D230" s="1"/>
      <c r="F230" s="1"/>
      <c r="Q230" s="1"/>
      <c r="R230" s="1"/>
      <c r="S230" s="1"/>
    </row>
    <row r="231" spans="4:19" ht="50.1" customHeight="1">
      <c r="D231" s="1"/>
      <c r="F231" s="1"/>
      <c r="Q231" s="1"/>
      <c r="R231" s="1"/>
      <c r="S231" s="1"/>
    </row>
    <row r="232" spans="4:19" ht="50.1" customHeight="1">
      <c r="D232" s="1"/>
      <c r="F232" s="1"/>
      <c r="Q232" s="1"/>
      <c r="R232" s="1"/>
      <c r="S232" s="1"/>
    </row>
    <row r="233" spans="4:19" ht="50.1" customHeight="1">
      <c r="D233" s="1"/>
      <c r="F233" s="1"/>
      <c r="Q233" s="1"/>
      <c r="R233" s="1"/>
      <c r="S233" s="1"/>
    </row>
    <row r="234" spans="4:19" ht="50.1" customHeight="1">
      <c r="D234" s="1"/>
      <c r="F234" s="1"/>
      <c r="Q234" s="1"/>
      <c r="R234" s="1"/>
      <c r="S234" s="1"/>
    </row>
    <row r="235" spans="4:19" ht="50.1" customHeight="1">
      <c r="D235" s="1"/>
      <c r="F235" s="1"/>
      <c r="Q235" s="1"/>
      <c r="R235" s="1"/>
      <c r="S235" s="1"/>
    </row>
    <row r="236" spans="4:19" ht="50.1" customHeight="1">
      <c r="D236" s="1"/>
      <c r="F236" s="1"/>
      <c r="Q236" s="1"/>
      <c r="R236" s="1"/>
      <c r="S236" s="1"/>
    </row>
    <row r="237" spans="4:19" ht="50.1" customHeight="1">
      <c r="D237" s="1"/>
      <c r="F237" s="1"/>
      <c r="Q237" s="1"/>
      <c r="R237" s="1"/>
      <c r="S237" s="1"/>
    </row>
    <row r="238" spans="4:19" ht="50.1" customHeight="1">
      <c r="D238" s="1"/>
      <c r="F238" s="1"/>
      <c r="Q238" s="1"/>
      <c r="R238" s="1"/>
      <c r="S238" s="1"/>
    </row>
    <row r="239" spans="4:19" ht="50.1" customHeight="1">
      <c r="D239" s="1"/>
      <c r="F239" s="1"/>
      <c r="Q239" s="1"/>
      <c r="R239" s="1"/>
      <c r="S239" s="1"/>
    </row>
    <row r="240" spans="4:19" ht="50.1" customHeight="1">
      <c r="D240" s="1"/>
      <c r="F240" s="1"/>
      <c r="Q240" s="1"/>
      <c r="R240" s="1"/>
      <c r="S240" s="1"/>
    </row>
    <row r="241" spans="4:19" ht="50.1" customHeight="1">
      <c r="D241" s="1"/>
      <c r="F241" s="1"/>
      <c r="Q241" s="1"/>
      <c r="R241" s="1"/>
      <c r="S241" s="1"/>
    </row>
    <row r="242" spans="4:19" ht="50.1" customHeight="1">
      <c r="D242" s="1"/>
      <c r="F242" s="1"/>
      <c r="Q242" s="1"/>
      <c r="R242" s="1"/>
      <c r="S242" s="1"/>
    </row>
    <row r="243" spans="4:19" ht="50.1" customHeight="1">
      <c r="D243" s="1"/>
      <c r="F243" s="1"/>
      <c r="Q243" s="1"/>
      <c r="R243" s="1"/>
      <c r="S243" s="1"/>
    </row>
    <row r="244" spans="4:19" ht="50.1" customHeight="1">
      <c r="D244" s="1"/>
      <c r="F244" s="1"/>
      <c r="Q244" s="1"/>
      <c r="R244" s="1"/>
      <c r="S244" s="1"/>
    </row>
    <row r="245" spans="4:19" ht="50.1" customHeight="1">
      <c r="D245" s="1"/>
      <c r="F245" s="1"/>
      <c r="Q245" s="1"/>
      <c r="R245" s="1"/>
      <c r="S245" s="1"/>
    </row>
    <row r="246" spans="4:19" ht="50.1" customHeight="1">
      <c r="D246" s="1"/>
      <c r="F246" s="1"/>
      <c r="Q246" s="1"/>
      <c r="R246" s="1"/>
      <c r="S246" s="1"/>
    </row>
    <row r="247" spans="4:19" ht="50.1" customHeight="1">
      <c r="D247" s="1"/>
      <c r="F247" s="1"/>
      <c r="Q247" s="1"/>
      <c r="R247" s="1"/>
      <c r="S247" s="1"/>
    </row>
    <row r="248" spans="4:19" ht="50.1" customHeight="1">
      <c r="D248" s="1"/>
      <c r="F248" s="1"/>
      <c r="Q248" s="1"/>
      <c r="R248" s="1"/>
      <c r="S248" s="1"/>
    </row>
    <row r="249" spans="4:19" ht="50.1" customHeight="1">
      <c r="D249" s="1"/>
      <c r="F249" s="1"/>
      <c r="Q249" s="1"/>
      <c r="R249" s="1"/>
      <c r="S249" s="1"/>
    </row>
    <row r="250" spans="4:19" ht="50.1" customHeight="1">
      <c r="D250" s="1"/>
      <c r="F250" s="1"/>
      <c r="Q250" s="1"/>
      <c r="R250" s="1"/>
      <c r="S250" s="1"/>
    </row>
    <row r="251" spans="4:19" ht="50.1" customHeight="1">
      <c r="D251" s="1"/>
      <c r="F251" s="1"/>
      <c r="Q251" s="1"/>
      <c r="R251" s="1"/>
      <c r="S251" s="1"/>
    </row>
    <row r="252" spans="4:19" ht="50.1" customHeight="1">
      <c r="D252" s="1"/>
      <c r="F252" s="1"/>
      <c r="Q252" s="1"/>
      <c r="R252" s="1"/>
      <c r="S252" s="1"/>
    </row>
    <row r="253" spans="4:19" ht="50.1" customHeight="1">
      <c r="D253" s="1"/>
      <c r="F253" s="1"/>
      <c r="Q253" s="1"/>
      <c r="R253" s="1"/>
      <c r="S253" s="1"/>
    </row>
    <row r="254" spans="4:19" ht="50.1" customHeight="1">
      <c r="D254" s="1"/>
      <c r="F254" s="1"/>
      <c r="Q254" s="1"/>
      <c r="R254" s="1"/>
      <c r="S254" s="1"/>
    </row>
    <row r="255" spans="4:19" ht="50.1" customHeight="1">
      <c r="D255" s="1"/>
      <c r="F255" s="1"/>
      <c r="Q255" s="1"/>
      <c r="R255" s="1"/>
      <c r="S255" s="1"/>
    </row>
    <row r="256" spans="4:19" ht="50.1" customHeight="1">
      <c r="D256" s="1"/>
      <c r="F256" s="1"/>
      <c r="Q256" s="1"/>
      <c r="R256" s="1"/>
      <c r="S256" s="1"/>
    </row>
    <row r="257" spans="4:19" ht="50.1" customHeight="1">
      <c r="D257" s="1"/>
      <c r="F257" s="1"/>
      <c r="Q257" s="1"/>
      <c r="R257" s="1"/>
      <c r="S257" s="1"/>
    </row>
    <row r="258" spans="4:19" ht="50.1" customHeight="1">
      <c r="D258" s="1"/>
      <c r="F258" s="1"/>
      <c r="Q258" s="1"/>
      <c r="R258" s="1"/>
      <c r="S258" s="1"/>
    </row>
    <row r="259" spans="4:19" ht="50.1" customHeight="1">
      <c r="D259" s="1"/>
      <c r="F259" s="1"/>
      <c r="Q259" s="1"/>
      <c r="R259" s="1"/>
      <c r="S259" s="1"/>
    </row>
    <row r="260" spans="4:19" ht="50.1" customHeight="1">
      <c r="D260" s="1"/>
      <c r="F260" s="1"/>
      <c r="Q260" s="1"/>
      <c r="R260" s="1"/>
      <c r="S260" s="1"/>
    </row>
    <row r="261" spans="4:19" ht="50.1" customHeight="1">
      <c r="D261" s="1"/>
      <c r="F261" s="1"/>
      <c r="Q261" s="1"/>
      <c r="R261" s="1"/>
      <c r="S261" s="1"/>
    </row>
    <row r="262" spans="4:19" ht="50.1" customHeight="1">
      <c r="D262" s="1"/>
      <c r="F262" s="1"/>
      <c r="Q262" s="1"/>
      <c r="R262" s="1"/>
      <c r="S262" s="1"/>
    </row>
    <row r="263" spans="4:19" ht="50.1" customHeight="1">
      <c r="D263" s="1"/>
      <c r="F263" s="1"/>
      <c r="Q263" s="1"/>
      <c r="R263" s="1"/>
      <c r="S263" s="1"/>
    </row>
    <row r="264" spans="4:19" ht="50.1" customHeight="1">
      <c r="D264" s="1"/>
      <c r="F264" s="1"/>
      <c r="Q264" s="1"/>
      <c r="R264" s="1"/>
      <c r="S264" s="1"/>
    </row>
    <row r="265" spans="4:19" ht="50.1" customHeight="1">
      <c r="D265" s="1"/>
      <c r="F265" s="1"/>
      <c r="Q265" s="1"/>
      <c r="R265" s="1"/>
      <c r="S265" s="1"/>
    </row>
    <row r="266" spans="4:19" ht="50.1" customHeight="1">
      <c r="D266" s="1"/>
      <c r="F266" s="1"/>
      <c r="Q266" s="1"/>
      <c r="R266" s="1"/>
      <c r="S266" s="1"/>
    </row>
    <row r="267" spans="4:19" ht="50.1" customHeight="1">
      <c r="D267" s="1"/>
      <c r="F267" s="1"/>
      <c r="Q267" s="1"/>
      <c r="R267" s="1"/>
      <c r="S267" s="1"/>
    </row>
    <row r="268" spans="4:19" ht="50.1" customHeight="1">
      <c r="D268" s="1"/>
      <c r="F268" s="1"/>
      <c r="Q268" s="1"/>
      <c r="R268" s="1"/>
      <c r="S268" s="1"/>
    </row>
    <row r="269" spans="4:19" ht="50.1" customHeight="1">
      <c r="D269" s="1"/>
      <c r="F269" s="1"/>
      <c r="Q269" s="1"/>
      <c r="R269" s="1"/>
      <c r="S269" s="1"/>
    </row>
    <row r="270" spans="4:19" ht="50.1" customHeight="1">
      <c r="D270" s="1"/>
      <c r="F270" s="1"/>
      <c r="Q270" s="1"/>
      <c r="R270" s="1"/>
      <c r="S270" s="1"/>
    </row>
    <row r="271" spans="4:19" ht="50.1" customHeight="1">
      <c r="D271" s="1"/>
      <c r="F271" s="1"/>
      <c r="Q271" s="1"/>
      <c r="R271" s="1"/>
      <c r="S271" s="1"/>
    </row>
    <row r="272" spans="4:19" ht="50.1" customHeight="1">
      <c r="D272" s="1"/>
      <c r="F272" s="1"/>
      <c r="Q272" s="1"/>
      <c r="R272" s="1"/>
      <c r="S272" s="1"/>
    </row>
    <row r="273" spans="4:19" ht="50.1" customHeight="1">
      <c r="D273" s="1"/>
      <c r="F273" s="1"/>
      <c r="Q273" s="1"/>
      <c r="R273" s="1"/>
      <c r="S273" s="1"/>
    </row>
    <row r="274" spans="4:19" ht="50.1" customHeight="1">
      <c r="D274" s="1"/>
      <c r="F274" s="1"/>
      <c r="Q274" s="1"/>
      <c r="R274" s="1"/>
      <c r="S274" s="1"/>
    </row>
    <row r="275" spans="4:19" ht="50.1" customHeight="1">
      <c r="D275" s="1"/>
      <c r="F275" s="1"/>
      <c r="Q275" s="1"/>
      <c r="R275" s="1"/>
      <c r="S275" s="1"/>
    </row>
    <row r="276" spans="4:19" ht="50.1" customHeight="1">
      <c r="D276" s="1"/>
      <c r="F276" s="1"/>
      <c r="Q276" s="1"/>
      <c r="R276" s="1"/>
      <c r="S276" s="1"/>
    </row>
    <row r="277" spans="4:19" ht="50.1" customHeight="1">
      <c r="D277" s="1"/>
      <c r="F277" s="1"/>
      <c r="Q277" s="1"/>
      <c r="R277" s="1"/>
      <c r="S277" s="1"/>
    </row>
    <row r="278" spans="4:19" ht="50.1" customHeight="1">
      <c r="D278" s="1"/>
      <c r="F278" s="1"/>
      <c r="Q278" s="1"/>
      <c r="R278" s="1"/>
      <c r="S278" s="1"/>
    </row>
    <row r="279" spans="4:19" ht="50.1" customHeight="1">
      <c r="D279" s="1"/>
      <c r="F279" s="1"/>
      <c r="Q279" s="1"/>
      <c r="R279" s="1"/>
      <c r="S279" s="1"/>
    </row>
    <row r="280" spans="4:19" ht="50.1" customHeight="1">
      <c r="D280" s="1"/>
      <c r="F280" s="1"/>
      <c r="Q280" s="1"/>
      <c r="R280" s="1"/>
      <c r="S280" s="1"/>
    </row>
    <row r="281" spans="4:19" ht="50.1" customHeight="1">
      <c r="D281" s="1"/>
      <c r="F281" s="1"/>
      <c r="Q281" s="1"/>
      <c r="R281" s="1"/>
      <c r="S281" s="1"/>
    </row>
    <row r="282" spans="4:19" ht="50.1" customHeight="1">
      <c r="D282" s="1"/>
      <c r="F282" s="1"/>
      <c r="Q282" s="1"/>
      <c r="R282" s="1"/>
      <c r="S282" s="1"/>
    </row>
    <row r="283" spans="4:19" ht="50.1" customHeight="1">
      <c r="D283" s="1"/>
      <c r="F283" s="1"/>
      <c r="Q283" s="1"/>
      <c r="R283" s="1"/>
      <c r="S283" s="1"/>
    </row>
    <row r="284" spans="4:19" ht="50.1" customHeight="1">
      <c r="D284" s="1"/>
      <c r="F284" s="1"/>
      <c r="Q284" s="1"/>
      <c r="R284" s="1"/>
      <c r="S284" s="1"/>
    </row>
    <row r="285" spans="4:19" ht="50.1" customHeight="1">
      <c r="D285" s="1"/>
      <c r="F285" s="1"/>
      <c r="Q285" s="1"/>
      <c r="R285" s="1"/>
      <c r="S285" s="1"/>
    </row>
    <row r="286" spans="4:19" ht="50.1" customHeight="1">
      <c r="D286" s="1"/>
      <c r="F286" s="1"/>
      <c r="Q286" s="1"/>
      <c r="R286" s="1"/>
      <c r="S286" s="1"/>
    </row>
    <row r="287" spans="4:19" ht="50.1" customHeight="1">
      <c r="D287" s="1"/>
      <c r="F287" s="1"/>
      <c r="Q287" s="1"/>
      <c r="R287" s="1"/>
      <c r="S287" s="1"/>
    </row>
    <row r="288" spans="4:19" ht="50.1" customHeight="1">
      <c r="D288" s="1"/>
      <c r="F288" s="1"/>
      <c r="Q288" s="1"/>
      <c r="R288" s="1"/>
      <c r="S288" s="1"/>
    </row>
    <row r="289" spans="4:19" ht="50.1" customHeight="1">
      <c r="D289" s="1"/>
      <c r="F289" s="1"/>
      <c r="Q289" s="1"/>
      <c r="R289" s="1"/>
      <c r="S289" s="1"/>
    </row>
    <row r="290" spans="4:19" ht="50.1" customHeight="1">
      <c r="D290" s="1"/>
      <c r="F290" s="1"/>
      <c r="Q290" s="1"/>
      <c r="R290" s="1"/>
      <c r="S290" s="1"/>
    </row>
    <row r="291" spans="4:19" ht="50.1" customHeight="1">
      <c r="D291" s="1"/>
      <c r="F291" s="1"/>
      <c r="Q291" s="1"/>
      <c r="R291" s="1"/>
      <c r="S291" s="1"/>
    </row>
    <row r="292" spans="4:19" ht="50.1" customHeight="1">
      <c r="D292" s="1"/>
      <c r="F292" s="1"/>
      <c r="Q292" s="1"/>
      <c r="R292" s="1"/>
      <c r="S292" s="1"/>
    </row>
    <row r="293" spans="4:19" ht="50.1" customHeight="1">
      <c r="D293" s="1"/>
      <c r="F293" s="1"/>
      <c r="Q293" s="1"/>
      <c r="R293" s="1"/>
      <c r="S293" s="1"/>
    </row>
    <row r="294" spans="4:19" ht="50.1" customHeight="1">
      <c r="D294" s="1"/>
      <c r="F294" s="1"/>
      <c r="Q294" s="1"/>
      <c r="R294" s="1"/>
      <c r="S294" s="1"/>
    </row>
    <row r="295" spans="4:19" ht="50.1" customHeight="1">
      <c r="D295" s="1"/>
      <c r="F295" s="1"/>
      <c r="Q295" s="1"/>
      <c r="R295" s="1"/>
      <c r="S295" s="1"/>
    </row>
    <row r="296" spans="4:19" ht="50.1" customHeight="1">
      <c r="D296" s="1"/>
      <c r="F296" s="1"/>
      <c r="Q296" s="1"/>
      <c r="R296" s="1"/>
      <c r="S296" s="1"/>
    </row>
    <row r="297" spans="4:19" ht="50.1" customHeight="1">
      <c r="D297" s="1"/>
      <c r="F297" s="1"/>
      <c r="Q297" s="1"/>
      <c r="R297" s="1"/>
      <c r="S297" s="1"/>
    </row>
    <row r="298" spans="4:19" ht="50.1" customHeight="1">
      <c r="D298" s="1"/>
      <c r="F298" s="1"/>
      <c r="Q298" s="1"/>
      <c r="R298" s="1"/>
      <c r="S298" s="1"/>
    </row>
    <row r="299" spans="4:19" ht="50.1" customHeight="1">
      <c r="D299" s="1"/>
      <c r="F299" s="1"/>
      <c r="Q299" s="1"/>
      <c r="R299" s="1"/>
      <c r="S299" s="1"/>
    </row>
    <row r="300" spans="4:19" ht="50.1" customHeight="1">
      <c r="D300" s="1"/>
      <c r="F300" s="1"/>
      <c r="Q300" s="1"/>
      <c r="R300" s="1"/>
      <c r="S300" s="1"/>
    </row>
    <row r="301" spans="4:19" ht="50.1" customHeight="1">
      <c r="D301" s="1"/>
      <c r="F301" s="1"/>
      <c r="Q301" s="1"/>
      <c r="R301" s="1"/>
      <c r="S301" s="1"/>
    </row>
    <row r="302" spans="4:19" ht="50.1" customHeight="1">
      <c r="D302" s="1"/>
      <c r="F302" s="1"/>
      <c r="Q302" s="1"/>
      <c r="R302" s="1"/>
      <c r="S302" s="1"/>
    </row>
    <row r="303" spans="4:19" ht="50.1" customHeight="1">
      <c r="D303" s="1"/>
      <c r="F303" s="1"/>
      <c r="Q303" s="1"/>
      <c r="R303" s="1"/>
      <c r="S303" s="1"/>
    </row>
    <row r="304" spans="4:19" ht="50.1" customHeight="1">
      <c r="D304" s="1"/>
      <c r="F304" s="1"/>
      <c r="Q304" s="1"/>
      <c r="R304" s="1"/>
      <c r="S304" s="1"/>
    </row>
    <row r="305" spans="4:19" ht="50.1" customHeight="1">
      <c r="D305" s="1"/>
      <c r="F305" s="1"/>
      <c r="Q305" s="1"/>
      <c r="R305" s="1"/>
      <c r="S305" s="1"/>
    </row>
    <row r="306" spans="4:19" ht="50.1" customHeight="1">
      <c r="D306" s="1"/>
      <c r="F306" s="1"/>
      <c r="Q306" s="1"/>
      <c r="R306" s="1"/>
      <c r="S306" s="1"/>
    </row>
    <row r="307" spans="4:19" ht="50.1" customHeight="1">
      <c r="D307" s="1"/>
      <c r="F307" s="1"/>
      <c r="Q307" s="1"/>
      <c r="R307" s="1"/>
      <c r="S307" s="1"/>
    </row>
    <row r="308" spans="4:19" ht="50.1" customHeight="1">
      <c r="D308" s="1"/>
      <c r="F308" s="1"/>
      <c r="Q308" s="1"/>
      <c r="R308" s="1"/>
      <c r="S308" s="1"/>
    </row>
    <row r="309" spans="4:19" ht="50.1" customHeight="1">
      <c r="D309" s="1"/>
      <c r="F309" s="1"/>
      <c r="Q309" s="1"/>
      <c r="R309" s="1"/>
      <c r="S309" s="1"/>
    </row>
    <row r="310" spans="4:19" ht="50.1" customHeight="1">
      <c r="D310" s="1"/>
      <c r="F310" s="1"/>
      <c r="Q310" s="1"/>
      <c r="R310" s="1"/>
      <c r="S310" s="1"/>
    </row>
    <row r="311" spans="4:19" ht="50.1" customHeight="1">
      <c r="D311" s="1"/>
      <c r="F311" s="1"/>
      <c r="Q311" s="1"/>
      <c r="R311" s="1"/>
      <c r="S311" s="1"/>
    </row>
    <row r="312" spans="4:19" ht="50.1" customHeight="1">
      <c r="D312" s="1"/>
      <c r="F312" s="1"/>
      <c r="Q312" s="1"/>
      <c r="R312" s="1"/>
      <c r="S312" s="1"/>
    </row>
    <row r="313" spans="4:19" ht="50.1" customHeight="1">
      <c r="D313" s="1"/>
      <c r="F313" s="1"/>
      <c r="Q313" s="1"/>
      <c r="R313" s="1"/>
      <c r="S313" s="1"/>
    </row>
    <row r="314" spans="4:19" ht="50.1" customHeight="1">
      <c r="D314" s="1"/>
      <c r="F314" s="1"/>
      <c r="Q314" s="1"/>
      <c r="R314" s="1"/>
      <c r="S314" s="1"/>
    </row>
    <row r="315" spans="4:19" ht="50.1" customHeight="1">
      <c r="D315" s="1"/>
      <c r="F315" s="1"/>
      <c r="Q315" s="1"/>
      <c r="R315" s="1"/>
      <c r="S315" s="1"/>
    </row>
    <row r="316" spans="4:19" ht="50.1" customHeight="1">
      <c r="D316" s="1"/>
      <c r="F316" s="1"/>
      <c r="Q316" s="1"/>
      <c r="R316" s="1"/>
      <c r="S316" s="1"/>
    </row>
    <row r="317" spans="4:19" ht="50.1" customHeight="1">
      <c r="D317" s="1"/>
      <c r="F317" s="1"/>
      <c r="Q317" s="1"/>
      <c r="R317" s="1"/>
      <c r="S317" s="1"/>
    </row>
    <row r="318" spans="4:19" ht="50.1" customHeight="1">
      <c r="D318" s="1"/>
      <c r="F318" s="1"/>
      <c r="Q318" s="1"/>
      <c r="R318" s="1"/>
      <c r="S318" s="1"/>
    </row>
    <row r="319" spans="4:19" ht="50.1" customHeight="1">
      <c r="D319" s="1"/>
      <c r="F319" s="1"/>
      <c r="Q319" s="1"/>
      <c r="R319" s="1"/>
      <c r="S319" s="1"/>
    </row>
    <row r="320" spans="4:19" ht="50.1" customHeight="1">
      <c r="D320" s="1"/>
      <c r="F320" s="1"/>
      <c r="Q320" s="1"/>
      <c r="R320" s="1"/>
      <c r="S320" s="1"/>
    </row>
    <row r="321" spans="4:19" ht="50.1" customHeight="1">
      <c r="D321" s="1"/>
      <c r="F321" s="1"/>
      <c r="Q321" s="1"/>
      <c r="R321" s="1"/>
      <c r="S321" s="1"/>
    </row>
    <row r="322" spans="4:19" ht="50.1" customHeight="1">
      <c r="D322" s="1"/>
      <c r="F322" s="1"/>
      <c r="Q322" s="1"/>
      <c r="R322" s="1"/>
      <c r="S322" s="1"/>
    </row>
    <row r="323" spans="4:19" ht="50.1" customHeight="1">
      <c r="D323" s="1"/>
      <c r="F323" s="1"/>
      <c r="Q323" s="1"/>
      <c r="R323" s="1"/>
      <c r="S323" s="1"/>
    </row>
    <row r="324" spans="4:19" ht="50.1" customHeight="1">
      <c r="D324" s="1"/>
      <c r="F324" s="1"/>
      <c r="Q324" s="1"/>
      <c r="R324" s="1"/>
      <c r="S324" s="1"/>
    </row>
    <row r="325" spans="4:19" ht="50.1" customHeight="1">
      <c r="D325" s="1"/>
      <c r="F325" s="1"/>
      <c r="Q325" s="1"/>
      <c r="R325" s="1"/>
      <c r="S325" s="1"/>
    </row>
    <row r="326" spans="4:19" ht="50.1" customHeight="1">
      <c r="D326" s="1"/>
      <c r="F326" s="1"/>
      <c r="Q326" s="1"/>
      <c r="R326" s="1"/>
      <c r="S326" s="1"/>
    </row>
    <row r="327" spans="4:19" ht="50.1" customHeight="1">
      <c r="D327" s="1"/>
      <c r="F327" s="1"/>
      <c r="Q327" s="1"/>
      <c r="R327" s="1"/>
      <c r="S327" s="1"/>
    </row>
    <row r="328" spans="4:19" ht="50.1" customHeight="1">
      <c r="D328" s="1"/>
      <c r="F328" s="1"/>
      <c r="Q328" s="1"/>
      <c r="R328" s="1"/>
      <c r="S328" s="1"/>
    </row>
    <row r="329" spans="4:19" ht="50.1" customHeight="1">
      <c r="D329" s="1"/>
      <c r="F329" s="1"/>
      <c r="Q329" s="1"/>
      <c r="R329" s="1"/>
      <c r="S329" s="1"/>
    </row>
    <row r="330" spans="4:19" ht="50.1" customHeight="1">
      <c r="D330" s="1"/>
      <c r="F330" s="1"/>
      <c r="Q330" s="1"/>
      <c r="R330" s="1"/>
      <c r="S330" s="1"/>
    </row>
    <row r="331" spans="4:19" ht="50.1" customHeight="1">
      <c r="D331" s="1"/>
      <c r="F331" s="1"/>
      <c r="Q331" s="1"/>
      <c r="R331" s="1"/>
      <c r="S331" s="1"/>
    </row>
    <row r="332" spans="4:19" ht="50.1" customHeight="1">
      <c r="D332" s="1"/>
      <c r="F332" s="1"/>
      <c r="Q332" s="1"/>
      <c r="R332" s="1"/>
      <c r="S332" s="1"/>
    </row>
    <row r="333" spans="4:19" ht="50.1" customHeight="1">
      <c r="F333" s="1"/>
      <c r="Q333" s="1"/>
      <c r="R333" s="1"/>
      <c r="S333" s="1"/>
    </row>
    <row r="334" spans="4:19" ht="50.1" customHeight="1">
      <c r="F334" s="1"/>
      <c r="Q334" s="1"/>
      <c r="R334" s="1"/>
      <c r="S334" s="1"/>
    </row>
    <row r="335" spans="4:19" ht="50.1" customHeight="1">
      <c r="Q335" s="1"/>
      <c r="R335" s="1"/>
      <c r="S335" s="1"/>
    </row>
    <row r="336" spans="4:19" ht="50.1" customHeight="1">
      <c r="Q336" s="1"/>
      <c r="R336" s="1"/>
      <c r="S336" s="1"/>
    </row>
    <row r="337" spans="17:18" ht="50.1" customHeight="1">
      <c r="Q337" s="1"/>
      <c r="R337" s="1"/>
    </row>
    <row r="338" spans="17:18" ht="50.1" customHeight="1">
      <c r="Q338" s="1"/>
      <c r="R338" s="1"/>
    </row>
    <row r="339" spans="17:18" ht="50.1" customHeight="1">
      <c r="Q339" s="1"/>
      <c r="R339" s="1"/>
    </row>
    <row r="340" spans="17:18" ht="50.1" customHeight="1">
      <c r="Q340" s="1"/>
      <c r="R340" s="1"/>
    </row>
    <row r="341" spans="17:18" ht="50.1" customHeight="1">
      <c r="Q341" s="1"/>
      <c r="R341" s="1"/>
    </row>
    <row r="342" spans="17:18" ht="50.1" customHeight="1">
      <c r="Q342" s="1"/>
    </row>
  </sheetData>
  <mergeCells count="194">
    <mergeCell ref="E1:J1"/>
    <mergeCell ref="K6:L6"/>
    <mergeCell ref="K7:L7"/>
    <mergeCell ref="K8:L8"/>
    <mergeCell ref="K9:L9"/>
    <mergeCell ref="K10:L10"/>
    <mergeCell ref="O4:P5"/>
    <mergeCell ref="Q4:R5"/>
    <mergeCell ref="S4:T4"/>
    <mergeCell ref="C4:F4"/>
    <mergeCell ref="G4:J4"/>
    <mergeCell ref="K4:L5"/>
    <mergeCell ref="M4:N5"/>
    <mergeCell ref="O6:P6"/>
    <mergeCell ref="O7:P7"/>
    <mergeCell ref="O8:P8"/>
    <mergeCell ref="O9:P9"/>
    <mergeCell ref="O10:P10"/>
    <mergeCell ref="Q6:R6"/>
    <mergeCell ref="Q7:R7"/>
    <mergeCell ref="Q8:R8"/>
    <mergeCell ref="Q9:R9"/>
    <mergeCell ref="Q10:R10"/>
    <mergeCell ref="K16:L16"/>
    <mergeCell ref="K17:L17"/>
    <mergeCell ref="K18:L18"/>
    <mergeCell ref="K19:L19"/>
    <mergeCell ref="K20:L20"/>
    <mergeCell ref="K11:L11"/>
    <mergeCell ref="K12:L12"/>
    <mergeCell ref="K13:L13"/>
    <mergeCell ref="K14:L14"/>
    <mergeCell ref="K15:L15"/>
    <mergeCell ref="K26:L26"/>
    <mergeCell ref="K27:L27"/>
    <mergeCell ref="K28:L28"/>
    <mergeCell ref="K29:L29"/>
    <mergeCell ref="K30:L30"/>
    <mergeCell ref="K21:L21"/>
    <mergeCell ref="K22:L22"/>
    <mergeCell ref="K23:L23"/>
    <mergeCell ref="K24:L24"/>
    <mergeCell ref="K25:L25"/>
    <mergeCell ref="K44:L44"/>
    <mergeCell ref="K45:L45"/>
    <mergeCell ref="K36:L36"/>
    <mergeCell ref="K37:L37"/>
    <mergeCell ref="K38:L38"/>
    <mergeCell ref="K39:L39"/>
    <mergeCell ref="K40:L40"/>
    <mergeCell ref="K31:L31"/>
    <mergeCell ref="K32:L32"/>
    <mergeCell ref="K33:L33"/>
    <mergeCell ref="K34:L34"/>
    <mergeCell ref="K35:L35"/>
    <mergeCell ref="K51:L51"/>
    <mergeCell ref="M6:N6"/>
    <mergeCell ref="M7:N7"/>
    <mergeCell ref="M8:N8"/>
    <mergeCell ref="M9:N9"/>
    <mergeCell ref="M10:N10"/>
    <mergeCell ref="M11:N11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K46:L46"/>
    <mergeCell ref="K47:L47"/>
    <mergeCell ref="K48:L48"/>
    <mergeCell ref="K49:L49"/>
    <mergeCell ref="K50:L50"/>
    <mergeCell ref="K41:L41"/>
    <mergeCell ref="K42:L42"/>
    <mergeCell ref="K43:L43"/>
    <mergeCell ref="M50:N50"/>
    <mergeCell ref="M41:N41"/>
    <mergeCell ref="M42:N42"/>
    <mergeCell ref="M43:N43"/>
    <mergeCell ref="M44:N44"/>
    <mergeCell ref="M45:N45"/>
    <mergeCell ref="M36:N36"/>
    <mergeCell ref="M37:N37"/>
    <mergeCell ref="M38:N38"/>
    <mergeCell ref="M39:N39"/>
    <mergeCell ref="M40:N40"/>
    <mergeCell ref="M46:N46"/>
    <mergeCell ref="M47:N47"/>
    <mergeCell ref="M48:N48"/>
    <mergeCell ref="M49:N49"/>
    <mergeCell ref="M31:N31"/>
    <mergeCell ref="M32:N32"/>
    <mergeCell ref="M33:N33"/>
    <mergeCell ref="M34:N34"/>
    <mergeCell ref="M35:N35"/>
    <mergeCell ref="M26:N26"/>
    <mergeCell ref="M27:N27"/>
    <mergeCell ref="M28:N28"/>
    <mergeCell ref="M29:N29"/>
    <mergeCell ref="M30:N30"/>
    <mergeCell ref="M21:N21"/>
    <mergeCell ref="M22:N22"/>
    <mergeCell ref="M23:N23"/>
    <mergeCell ref="M24:N24"/>
    <mergeCell ref="M25:N25"/>
    <mergeCell ref="O16:P16"/>
    <mergeCell ref="O17:P17"/>
    <mergeCell ref="O18:P18"/>
    <mergeCell ref="O19:P19"/>
    <mergeCell ref="O20:P20"/>
    <mergeCell ref="O21:P21"/>
    <mergeCell ref="O22:P22"/>
    <mergeCell ref="O23:P23"/>
    <mergeCell ref="O24:P24"/>
    <mergeCell ref="O25:P25"/>
    <mergeCell ref="O49:P49"/>
    <mergeCell ref="O50:P50"/>
    <mergeCell ref="O41:P41"/>
    <mergeCell ref="O42:P42"/>
    <mergeCell ref="O43:P43"/>
    <mergeCell ref="O44:P44"/>
    <mergeCell ref="O45:P45"/>
    <mergeCell ref="O36:P36"/>
    <mergeCell ref="O37:P37"/>
    <mergeCell ref="O38:P38"/>
    <mergeCell ref="O39:P39"/>
    <mergeCell ref="O40:P40"/>
    <mergeCell ref="O11:P11"/>
    <mergeCell ref="O12:P12"/>
    <mergeCell ref="O13:P13"/>
    <mergeCell ref="O14:P14"/>
    <mergeCell ref="O15:P15"/>
    <mergeCell ref="O46:P46"/>
    <mergeCell ref="O47:P47"/>
    <mergeCell ref="O48:P48"/>
    <mergeCell ref="O31:P31"/>
    <mergeCell ref="O32:P32"/>
    <mergeCell ref="O33:P33"/>
    <mergeCell ref="O34:P34"/>
    <mergeCell ref="O35:P35"/>
    <mergeCell ref="O26:P26"/>
    <mergeCell ref="O27:P27"/>
    <mergeCell ref="O28:P28"/>
    <mergeCell ref="O29:P29"/>
    <mergeCell ref="O30:P30"/>
    <mergeCell ref="Q11:R11"/>
    <mergeCell ref="Q12:R12"/>
    <mergeCell ref="Q13:R13"/>
    <mergeCell ref="Q14:R14"/>
    <mergeCell ref="Q35:R35"/>
    <mergeCell ref="Q26:R26"/>
    <mergeCell ref="Q27:R27"/>
    <mergeCell ref="Q28:R28"/>
    <mergeCell ref="Q29:R29"/>
    <mergeCell ref="Q30:R30"/>
    <mergeCell ref="Q21:R21"/>
    <mergeCell ref="Q22:R22"/>
    <mergeCell ref="Q23:R23"/>
    <mergeCell ref="Q24:R24"/>
    <mergeCell ref="Q25:R25"/>
    <mergeCell ref="Q15:R15"/>
    <mergeCell ref="Q16:R16"/>
    <mergeCell ref="Q17:R17"/>
    <mergeCell ref="Q18:R18"/>
    <mergeCell ref="Q19:R19"/>
    <mergeCell ref="Q20:R20"/>
    <mergeCell ref="M51:N51"/>
    <mergeCell ref="O51:P51"/>
    <mergeCell ref="Q51:R51"/>
    <mergeCell ref="A4:A5"/>
    <mergeCell ref="B4:B5"/>
    <mergeCell ref="Q46:R46"/>
    <mergeCell ref="Q47:R47"/>
    <mergeCell ref="Q48:R48"/>
    <mergeCell ref="Q49:R49"/>
    <mergeCell ref="Q50:R50"/>
    <mergeCell ref="Q41:R41"/>
    <mergeCell ref="Q42:R42"/>
    <mergeCell ref="Q43:R43"/>
    <mergeCell ref="Q44:R44"/>
    <mergeCell ref="Q45:R45"/>
    <mergeCell ref="Q36:R36"/>
    <mergeCell ref="Q37:R37"/>
    <mergeCell ref="Q38:R38"/>
    <mergeCell ref="Q39:R39"/>
    <mergeCell ref="Q40:R40"/>
    <mergeCell ref="Q31:R31"/>
    <mergeCell ref="Q32:R32"/>
    <mergeCell ref="Q33:R33"/>
    <mergeCell ref="Q34:R34"/>
  </mergeCells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2018-04-16T05:39:02Z</cp:lastPrinted>
  <dcterms:created xsi:type="dcterms:W3CDTF">2018-03-20T07:44:23Z</dcterms:created>
  <dcterms:modified xsi:type="dcterms:W3CDTF">2018-06-13T10:58:01Z</dcterms:modified>
</cp:coreProperties>
</file>